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<sst xmlns="http://schemas.openxmlformats.org/spreadsheetml/2006/main" count="95" uniqueCount="75">
  <si>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</si>
  <si>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</si>
  <si>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</si>
  <si>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</si>
  <si>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</si>
  <si>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</si>
  <si>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</si>
  <si>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</si>
  <si>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</si>
  <si>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</si>
  <si>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</si>
  <si>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</si>
  <si>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</si>
  <si>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</si>
  <si>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</si>
  <si>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</si>
  <si>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</si>
  <si>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</si>
  <si>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</si>
  <si>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</si>
  <si>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</si>
  <si>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</si>
  <si>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</si>
  <si>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</si>
  <si>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</si>
  <si>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</si>
  <si>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</si>
  <si>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</si>
  <si>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</si>
  <si>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</si>
  <si>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</si>
  <si>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</si>
  <si>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</si>
  <si>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</si>
  <si>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</si>
  <si>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</si>
  <si>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</si>
  <si>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</si>
  <si>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</si>
  <si>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</si>
  <si>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</si>
  <si>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</si>
  <si>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</si>
  <si>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</si>
  <si>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</si>
  <si>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</si>
  <si>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</si>
  <si>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</si>
  <si>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</si>
  <si>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</si>
  <si>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</si>
  <si>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</si>
  <si>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</si>
  <si>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</si>
  <si>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</si>
  <si>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</si>
  <si>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</si>
  <si>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</si>
  <si>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</si>
  <si>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</si>
  <si>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</si>
  <si>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</si>
  <si>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</si>
  <si>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</si>
  <si>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</si>
  <si>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</si>
  <si>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</si>
  <si>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</si>
  <si>
    <t>počet dětí s pořadím 1</t>
  </si>
  <si>
    <t>počet dětí s pořadím 2</t>
  </si>
  <si>
    <t>počet dětí s pořadím 3</t>
  </si>
  <si>
    <t>Nejsou podchyceny další případy (DPP, DPČ, min.příjem pro daňový bonus).</t>
  </si>
  <si>
    <t>základ daně vyšší sazba</t>
  </si>
  <si>
    <t>daň 23%</t>
  </si>
  <si>
    <t>rok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</si>
</sst>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[$-405]d\.\ mmmm\ yyyy"/>
    <numFmt numFmtId="166" formatCode="0.0%"/>
  </numFmts>
  <fonts count="5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sz val="8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 CE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33" borderId="15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33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34" borderId="0" xfId="0" applyNumberFormat="1" applyFill="1" applyAlignment="1" applyProtection="1">
      <alignment/>
      <protection hidden="1"/>
    </xf>
    <xf numFmtId="9" fontId="0" fillId="3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3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35" borderId="0" xfId="0" applyNumberFormat="1" applyFont="1" applyFill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1" fontId="2" fillId="3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3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9" fontId="0" fillId="0" borderId="25" xfId="0" applyNumberFormat="1" applyFill="1" applyBorder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3" fillId="36" borderId="26" xfId="0" applyFont="1" applyFill="1" applyBorder="1" applyAlignment="1" applyProtection="1">
      <alignment/>
      <protection hidden="1" locked="0"/>
    </xf>
    <xf numFmtId="166" fontId="0" fillId="34" borderId="20" xfId="0" applyNumberForma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48" fillId="0" borderId="26" xfId="0" applyFont="1" applyBorder="1" applyAlignment="1" applyProtection="1">
      <alignment horizontal="center"/>
      <protection hidden="1"/>
    </xf>
    <xf numFmtId="49" fontId="48" fillId="0" borderId="24" xfId="0" applyNumberFormat="1" applyFont="1" applyBorder="1" applyAlignment="1" applyProtection="1">
      <alignment/>
      <protection hidden="1"/>
    </xf>
    <xf numFmtId="49" fontId="48" fillId="0" borderId="0" xfId="0" applyNumberFormat="1" applyFont="1" applyBorder="1" applyAlignment="1" applyProtection="1">
      <alignment/>
      <protection hidden="1"/>
    </xf>
    <xf numFmtId="0" fontId="48" fillId="0" borderId="0" xfId="0" applyFont="1" applyBorder="1" applyAlignment="1" applyProtection="1">
      <alignment/>
      <protection hidden="1"/>
    </xf>
    <xf numFmtId="0" fontId="48" fillId="0" borderId="25" xfId="0" applyFont="1" applyBorder="1" applyAlignment="1" applyProtection="1">
      <alignment/>
      <protection hidden="1"/>
    </xf>
    <xf numFmtId="17" fontId="48" fillId="0" borderId="24" xfId="0" applyNumberFormat="1" applyFont="1" applyBorder="1" applyAlignment="1" applyProtection="1">
      <alignment/>
      <protection hidden="1"/>
    </xf>
    <xf numFmtId="17" fontId="48" fillId="0" borderId="0" xfId="0" applyNumberFormat="1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/>
      <protection hidden="1"/>
    </xf>
    <xf numFmtId="0" fontId="48" fillId="0" borderId="12" xfId="0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0" fontId="49" fillId="0" borderId="24" xfId="0" applyFont="1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 locked="0"/>
    </xf>
    <xf numFmtId="0" fontId="49" fillId="37" borderId="26" xfId="0" applyFont="1" applyFill="1" applyBorder="1" applyAlignment="1" applyProtection="1">
      <alignment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6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27" ht="23.25">
      <c r="B2" s="51" t="s">
        <v>44</v>
      </c>
      <c r="C2" s="7"/>
      <c r="D2" s="7"/>
      <c r="E2" s="7"/>
      <c r="G2" s="52" t="s">
        <v>74</v>
      </c>
      <c r="H2" s="9"/>
      <c r="I2" s="10"/>
      <c r="S2" s="75"/>
      <c r="T2" s="75"/>
      <c r="U2" s="75"/>
      <c r="V2" s="75"/>
      <c r="W2" s="75"/>
      <c r="X2" s="75"/>
      <c r="Y2" s="75"/>
      <c r="Z2" s="75"/>
      <c r="AA2" s="75"/>
    </row>
    <row r="3" spans="7:27" ht="12.75">
      <c r="G3" s="11"/>
      <c r="S3" s="75" t="s">
        <v>25</v>
      </c>
      <c r="T3" s="75" t="s">
        <v>23</v>
      </c>
      <c r="U3" s="75" t="s">
        <v>24</v>
      </c>
      <c r="V3" s="75"/>
      <c r="W3" s="75"/>
      <c r="X3" s="75"/>
      <c r="Y3" s="75"/>
      <c r="Z3" s="75"/>
      <c r="AA3" s="75"/>
    </row>
    <row r="4" spans="2:27" ht="13.5" thickBot="1">
      <c r="B4" s="12" t="s">
        <v>4</v>
      </c>
      <c r="S4" s="76">
        <v>1</v>
      </c>
      <c r="T4" s="76">
        <v>2</v>
      </c>
      <c r="U4" s="76">
        <v>1</v>
      </c>
      <c r="V4" s="75"/>
      <c r="W4" s="75"/>
      <c r="X4" s="75"/>
      <c r="Y4" s="75"/>
      <c r="Z4" s="75"/>
      <c r="AA4" s="75"/>
    </row>
    <row r="5" spans="2:27" ht="16.5" thickBot="1">
      <c r="B5" s="13" t="s">
        <v>1</v>
      </c>
      <c r="C5" s="14">
        <v>38578</v>
      </c>
      <c r="S5" s="75"/>
      <c r="T5" s="75"/>
      <c r="U5" s="75"/>
      <c r="V5" s="75"/>
      <c r="W5" s="75"/>
      <c r="X5" s="75"/>
      <c r="Y5" s="75"/>
      <c r="Z5" s="75"/>
      <c r="AA5" s="75"/>
    </row>
    <row r="6" spans="3:27" ht="4.5" customHeight="1">
      <c r="C6" s="15"/>
      <c r="H6" s="16"/>
      <c r="S6" s="75"/>
      <c r="T6" s="75"/>
      <c r="U6" s="75"/>
      <c r="V6" s="75"/>
      <c r="W6" s="75"/>
      <c r="X6" s="75"/>
      <c r="Y6" s="75"/>
      <c r="Z6" s="75"/>
      <c r="AA6" s="75"/>
    </row>
    <row r="7" spans="2:27" ht="14.25" customHeight="1">
      <c r="B7" s="8" t="s">
        <v>7</v>
      </c>
      <c r="C7" s="53" t="s">
        <v>8</v>
      </c>
      <c r="G7" s="8" t="s">
        <v>23</v>
      </c>
      <c r="H7" s="16"/>
      <c r="I7" s="8" t="s">
        <v>24</v>
      </c>
      <c r="S7" s="75" t="s">
        <v>8</v>
      </c>
      <c r="T7" s="75" t="s">
        <v>9</v>
      </c>
      <c r="U7" s="75" t="s">
        <v>9</v>
      </c>
      <c r="V7" s="75"/>
      <c r="W7" s="75"/>
      <c r="X7" s="75"/>
      <c r="Y7" s="75"/>
      <c r="Z7" s="75"/>
      <c r="AA7" s="75"/>
    </row>
    <row r="8" spans="3:27" ht="12.75" customHeight="1">
      <c r="C8" s="15"/>
      <c r="H8" s="16"/>
      <c r="S8" s="75" t="s">
        <v>9</v>
      </c>
      <c r="T8" s="75" t="s">
        <v>8</v>
      </c>
      <c r="U8" s="75" t="s">
        <v>26</v>
      </c>
      <c r="V8" s="75"/>
      <c r="W8" s="75">
        <v>0</v>
      </c>
      <c r="X8" s="75">
        <v>7031</v>
      </c>
      <c r="Y8" s="75">
        <v>0</v>
      </c>
      <c r="Z8" s="75" t="s">
        <v>55</v>
      </c>
      <c r="AA8" s="75"/>
    </row>
    <row r="9" spans="2:27" ht="14.25" customHeight="1">
      <c r="B9" s="8" t="s">
        <v>68</v>
      </c>
      <c r="C9" s="56">
        <v>1</v>
      </c>
      <c r="D9" s="7">
        <v>1267</v>
      </c>
      <c r="E9" s="24"/>
      <c r="H9" s="16"/>
      <c r="S9" s="75"/>
      <c r="T9" s="75"/>
      <c r="U9" s="75" t="s">
        <v>27</v>
      </c>
      <c r="V9" s="75"/>
      <c r="W9" s="75">
        <v>0</v>
      </c>
      <c r="X9" s="75">
        <v>4868</v>
      </c>
      <c r="Y9" s="75">
        <v>0</v>
      </c>
      <c r="Z9" s="75" t="s">
        <v>56</v>
      </c>
      <c r="AA9" s="75"/>
    </row>
    <row r="10" spans="2:27" ht="14.25" customHeight="1">
      <c r="B10" s="8" t="s">
        <v>69</v>
      </c>
      <c r="C10" s="56">
        <v>1</v>
      </c>
      <c r="D10" s="7">
        <v>1860</v>
      </c>
      <c r="H10" s="16"/>
      <c r="S10" s="75"/>
      <c r="T10" s="75"/>
      <c r="U10" s="75" t="s">
        <v>28</v>
      </c>
      <c r="V10" s="75"/>
      <c r="W10" s="75" t="s">
        <v>49</v>
      </c>
      <c r="X10" s="75">
        <v>144935.74</v>
      </c>
      <c r="Y10" s="75">
        <v>0</v>
      </c>
      <c r="Z10" s="75" t="s">
        <v>57</v>
      </c>
      <c r="AA10" s="75"/>
    </row>
    <row r="11" spans="2:27" ht="13.5" thickBot="1">
      <c r="B11" s="8" t="s">
        <v>70</v>
      </c>
      <c r="C11" s="56">
        <v>0</v>
      </c>
      <c r="D11" s="7">
        <v>2320</v>
      </c>
      <c r="G11" s="17" t="s">
        <v>5</v>
      </c>
      <c r="H11" s="18"/>
      <c r="I11" s="18"/>
      <c r="K11" s="24"/>
      <c r="S11" s="75"/>
      <c r="T11" s="75"/>
      <c r="U11" s="75"/>
      <c r="V11" s="75"/>
      <c r="W11" s="75" t="s">
        <v>50</v>
      </c>
      <c r="X11" s="75">
        <v>27040.25</v>
      </c>
      <c r="Y11" s="75">
        <v>0</v>
      </c>
      <c r="Z11" s="75" t="s">
        <v>58</v>
      </c>
      <c r="AA11" s="75"/>
    </row>
    <row r="12" spans="7:27" ht="13.5" thickBot="1">
      <c r="G12" s="19" t="s">
        <v>0</v>
      </c>
      <c r="H12" s="20"/>
      <c r="I12" s="21">
        <v>0.0014</v>
      </c>
      <c r="S12" s="75"/>
      <c r="T12" s="75"/>
      <c r="U12" s="75"/>
      <c r="V12" s="75"/>
      <c r="W12" s="75" t="s">
        <v>51</v>
      </c>
      <c r="X12" s="75">
        <v>9734.49</v>
      </c>
      <c r="Y12" s="75">
        <v>0</v>
      </c>
      <c r="Z12" s="75" t="s">
        <v>59</v>
      </c>
      <c r="AA12" s="75"/>
    </row>
    <row r="13" spans="7:27" ht="12.75">
      <c r="G13" s="22" t="s">
        <v>29</v>
      </c>
      <c r="H13" s="18">
        <f>C5</f>
        <v>38578</v>
      </c>
      <c r="I13" s="23"/>
      <c r="S13" s="75"/>
      <c r="T13" s="75"/>
      <c r="U13" s="75"/>
      <c r="V13" s="75"/>
      <c r="W13" s="75" t="s">
        <v>52</v>
      </c>
      <c r="X13" s="75">
        <v>145000</v>
      </c>
      <c r="Y13" s="75">
        <v>0</v>
      </c>
      <c r="Z13" s="75" t="s">
        <v>60</v>
      </c>
      <c r="AA13" s="75"/>
    </row>
    <row r="14" spans="2:27" ht="12.75">
      <c r="B14" s="61" t="s">
        <v>32</v>
      </c>
      <c r="C14" s="60">
        <f>CEILING(C5*D14,1)</f>
        <v>2740</v>
      </c>
      <c r="D14" s="25">
        <v>0.071</v>
      </c>
      <c r="G14" s="22" t="s">
        <v>30</v>
      </c>
      <c r="H14" s="18">
        <f>C5*I14</f>
        <v>9567.344</v>
      </c>
      <c r="I14" s="57">
        <v>0.248</v>
      </c>
      <c r="S14" s="75"/>
      <c r="T14" s="75"/>
      <c r="U14" s="75"/>
      <c r="V14" s="75"/>
      <c r="W14" s="75" t="s">
        <v>53</v>
      </c>
      <c r="X14" s="75" t="b">
        <v>0</v>
      </c>
      <c r="Y14" s="75">
        <v>21750</v>
      </c>
      <c r="Z14" s="75" t="s">
        <v>61</v>
      </c>
      <c r="AA14" s="75"/>
    </row>
    <row r="15" spans="2:27" ht="12.75">
      <c r="B15" s="61" t="s">
        <v>33</v>
      </c>
      <c r="C15" s="60">
        <f>CEILING(C5*D15,1)</f>
        <v>1737</v>
      </c>
      <c r="D15" s="25">
        <v>0.045</v>
      </c>
      <c r="G15" s="22" t="s">
        <v>31</v>
      </c>
      <c r="H15" s="18">
        <f>C5*I15</f>
        <v>3472.02</v>
      </c>
      <c r="I15" s="26">
        <v>0.09</v>
      </c>
      <c r="S15" s="75"/>
      <c r="T15" s="75"/>
      <c r="U15" s="75"/>
      <c r="V15" s="75"/>
      <c r="W15" s="75" t="s">
        <v>54</v>
      </c>
      <c r="X15" s="75">
        <v>21750</v>
      </c>
      <c r="Y15" s="75" t="b">
        <v>1</v>
      </c>
      <c r="Z15" s="75" t="s">
        <v>23</v>
      </c>
      <c r="AA15" s="75"/>
    </row>
    <row r="16" spans="2:27" ht="12.75">
      <c r="B16" s="8" t="s">
        <v>11</v>
      </c>
      <c r="C16" s="8">
        <f>C35</f>
        <v>93</v>
      </c>
      <c r="E16" s="27"/>
      <c r="F16" s="27"/>
      <c r="G16" s="22" t="s">
        <v>0</v>
      </c>
      <c r="H16" s="28">
        <f>C5*I16</f>
        <v>54.0092</v>
      </c>
      <c r="I16" s="29">
        <f>I12</f>
        <v>0.0014</v>
      </c>
      <c r="S16" s="75"/>
      <c r="T16" s="75"/>
      <c r="U16" s="75"/>
      <c r="V16" s="75"/>
      <c r="W16" s="75" t="s">
        <v>55</v>
      </c>
      <c r="X16" s="75">
        <v>0</v>
      </c>
      <c r="Y16" s="75">
        <v>2</v>
      </c>
      <c r="Z16" s="75" t="s">
        <v>62</v>
      </c>
      <c r="AA16" s="75"/>
    </row>
    <row r="17" spans="5:27" ht="3" customHeight="1">
      <c r="E17" s="27"/>
      <c r="F17" s="27"/>
      <c r="G17" s="22"/>
      <c r="H17" s="28"/>
      <c r="I17" s="30"/>
      <c r="S17" s="75"/>
      <c r="T17" s="75"/>
      <c r="U17" s="75"/>
      <c r="V17" s="75"/>
      <c r="W17" s="75"/>
      <c r="X17" s="75"/>
      <c r="Y17" s="75"/>
      <c r="Z17" s="75"/>
      <c r="AA17" s="75"/>
    </row>
    <row r="18" spans="2:27" ht="17.25" customHeight="1" thickBot="1">
      <c r="B18" s="13" t="s">
        <v>12</v>
      </c>
      <c r="C18" s="31">
        <f>C5-C14-C15-C16</f>
        <v>34008</v>
      </c>
      <c r="E18" s="27"/>
      <c r="F18" s="27"/>
      <c r="G18" s="32" t="s">
        <v>2</v>
      </c>
      <c r="H18" s="33">
        <f>SUM(H13:H16)</f>
        <v>51671.373199999995</v>
      </c>
      <c r="I18" s="34"/>
      <c r="S18" s="75"/>
      <c r="T18" s="75"/>
      <c r="U18" s="75"/>
      <c r="V18" s="75"/>
      <c r="W18" s="75"/>
      <c r="X18" s="75"/>
      <c r="Y18" s="75"/>
      <c r="Z18" s="75"/>
      <c r="AA18" s="75"/>
    </row>
    <row r="20" spans="2:4" ht="12.75">
      <c r="B20" s="35" t="s">
        <v>6</v>
      </c>
      <c r="C20" s="1"/>
      <c r="D20" s="36"/>
    </row>
    <row r="21" spans="2:4" ht="4.5" customHeight="1">
      <c r="B21" s="73" t="s">
        <v>64</v>
      </c>
      <c r="C21" s="74">
        <f>C5</f>
        <v>38578</v>
      </c>
      <c r="D21" s="38"/>
    </row>
    <row r="22" spans="2:4" ht="12.75">
      <c r="B22" s="37" t="s">
        <v>20</v>
      </c>
      <c r="C22" s="18">
        <f>SUM(L28:L31)</f>
        <v>38600</v>
      </c>
      <c r="D22" s="38"/>
    </row>
    <row r="23" spans="2:5" ht="12.75">
      <c r="B23" s="37" t="s">
        <v>72</v>
      </c>
      <c r="C23" s="18">
        <f>MAX(0,C22-E23)</f>
        <v>0</v>
      </c>
      <c r="D23" s="38"/>
      <c r="E23" s="7">
        <v>131901</v>
      </c>
    </row>
    <row r="24" spans="2:4" ht="4.5" customHeight="1">
      <c r="B24" s="37"/>
      <c r="C24" s="18"/>
      <c r="D24" s="38"/>
    </row>
    <row r="25" spans="2:4" ht="12" customHeight="1">
      <c r="B25" s="37" t="s">
        <v>65</v>
      </c>
      <c r="C25" s="18">
        <f>ROUND((C22-C23)*0.15,2)</f>
        <v>5790</v>
      </c>
      <c r="D25" s="39">
        <v>0.15</v>
      </c>
    </row>
    <row r="26" spans="2:16" ht="12" customHeight="1">
      <c r="B26" s="37" t="s">
        <v>73</v>
      </c>
      <c r="C26" s="18">
        <f>ROUND(C23*0.23,2)</f>
        <v>0</v>
      </c>
      <c r="D26" s="39">
        <v>0.23</v>
      </c>
      <c r="G26" s="54"/>
      <c r="H26" s="54"/>
      <c r="I26" s="54"/>
      <c r="J26" s="54"/>
      <c r="K26" s="54"/>
      <c r="L26" s="54"/>
      <c r="M26" s="54"/>
      <c r="N26" s="54"/>
      <c r="O26" s="40"/>
      <c r="P26" s="40"/>
    </row>
    <row r="27" spans="2:16" ht="12.75">
      <c r="B27" s="37" t="s">
        <v>6</v>
      </c>
      <c r="C27" s="58">
        <f>CEILING(SUM(C25:C26),1)</f>
        <v>5790</v>
      </c>
      <c r="D27" s="50"/>
      <c r="G27" s="63" t="s">
        <v>35</v>
      </c>
      <c r="H27" s="63" t="s">
        <v>13</v>
      </c>
      <c r="I27" s="63" t="s">
        <v>48</v>
      </c>
      <c r="J27" s="63" t="s">
        <v>17</v>
      </c>
      <c r="K27" s="63" t="s">
        <v>13</v>
      </c>
      <c r="L27" s="63" t="s">
        <v>36</v>
      </c>
      <c r="M27" s="63" t="s">
        <v>17</v>
      </c>
      <c r="N27" s="54"/>
      <c r="O27" s="40"/>
      <c r="P27" s="40"/>
    </row>
    <row r="28" spans="2:16" ht="12.75">
      <c r="B28" s="37" t="s">
        <v>66</v>
      </c>
      <c r="C28" s="18">
        <f>IF(S4=1,IF(C27&gt;D28,-D28,-C27),0)</f>
        <v>-2570</v>
      </c>
      <c r="D28" s="41">
        <v>2570</v>
      </c>
      <c r="G28" s="64" t="s">
        <v>8</v>
      </c>
      <c r="H28" s="65" t="s">
        <v>37</v>
      </c>
      <c r="I28" s="66" t="s">
        <v>14</v>
      </c>
      <c r="J28" s="66" t="s">
        <v>18</v>
      </c>
      <c r="K28" s="66">
        <f>IF(AND(S4=1,C21&lt;=99),C21,0)</f>
        <v>0</v>
      </c>
      <c r="L28" s="66">
        <f>CEILING(K28,1)</f>
        <v>0</v>
      </c>
      <c r="M28" s="67">
        <f>CEILING(L28*0.15,1)</f>
        <v>0</v>
      </c>
      <c r="N28" s="55"/>
      <c r="O28" s="42"/>
      <c r="P28" s="42"/>
    </row>
    <row r="29" spans="2:16" ht="12.75">
      <c r="B29" s="37" t="s">
        <v>23</v>
      </c>
      <c r="C29" s="18">
        <f>IF(AND(S4=1,T4=2),IF((C27+C28)&gt;D29,-D29,-(C27+C28)),0)</f>
        <v>0</v>
      </c>
      <c r="D29" s="41">
        <v>0</v>
      </c>
      <c r="G29" s="68" t="s">
        <v>8</v>
      </c>
      <c r="H29" s="69" t="s">
        <v>38</v>
      </c>
      <c r="I29" s="66" t="s">
        <v>15</v>
      </c>
      <c r="J29" s="66" t="s">
        <v>18</v>
      </c>
      <c r="K29" s="66">
        <f>IF(AND(S4=1,C21&gt;=100),C21,0)</f>
        <v>38578</v>
      </c>
      <c r="L29" s="66">
        <f>CEILING(K29,100)</f>
        <v>38600</v>
      </c>
      <c r="M29" s="67">
        <f>CEILING(L29*0.15,1)</f>
        <v>5790</v>
      </c>
      <c r="N29" s="55"/>
      <c r="O29" s="42"/>
      <c r="P29" s="42"/>
    </row>
    <row r="30" spans="2:16" ht="12.75">
      <c r="B30" s="37" t="s">
        <v>21</v>
      </c>
      <c r="C30" s="18">
        <f>IF(OR(AND(S4=1,U4=2),AND(S4=1,U4=3)),IF((C27+C28+C29)&gt;D30,-D30,-(C27+C28+C29)),0)</f>
        <v>0</v>
      </c>
      <c r="D30" s="41">
        <v>210</v>
      </c>
      <c r="G30" s="64" t="s">
        <v>9</v>
      </c>
      <c r="H30" s="65" t="s">
        <v>39</v>
      </c>
      <c r="I30" s="66" t="s">
        <v>16</v>
      </c>
      <c r="J30" s="66" t="s">
        <v>19</v>
      </c>
      <c r="K30" s="66">
        <f>IF(AND(S4=2,C21&lt;=5000),C21,0)</f>
        <v>0</v>
      </c>
      <c r="L30" s="66">
        <f>FLOOR(K30,1)</f>
        <v>0</v>
      </c>
      <c r="M30" s="67">
        <f>FLOOR(L30*0.15,1)</f>
        <v>0</v>
      </c>
      <c r="N30" s="55"/>
      <c r="O30" s="42"/>
      <c r="P30" s="42"/>
    </row>
    <row r="31" spans="2:16" ht="12.75">
      <c r="B31" s="37" t="s">
        <v>22</v>
      </c>
      <c r="C31" s="18">
        <f>IF(AND(S4=1,U4=4),IF((C27+C28+C29+C30)&gt;D31,-D31,-(C27+C28+C29+C30)),0)</f>
        <v>0</v>
      </c>
      <c r="D31" s="41">
        <v>420</v>
      </c>
      <c r="G31" s="70" t="s">
        <v>9</v>
      </c>
      <c r="H31" s="71" t="s">
        <v>40</v>
      </c>
      <c r="I31" s="71" t="s">
        <v>15</v>
      </c>
      <c r="J31" s="71" t="s">
        <v>18</v>
      </c>
      <c r="K31" s="71">
        <f>IF(AND(S4=2,C21&gt;=5001),C21,0)</f>
        <v>0</v>
      </c>
      <c r="L31" s="71">
        <f>CEILING(K31,100)</f>
        <v>0</v>
      </c>
      <c r="M31" s="72">
        <f>CEILING(L31*0.15,1)</f>
        <v>0</v>
      </c>
      <c r="N31" s="55"/>
      <c r="O31" s="42"/>
      <c r="P31" s="42"/>
    </row>
    <row r="32" spans="2:16" ht="12.75">
      <c r="B32" s="37" t="s">
        <v>67</v>
      </c>
      <c r="C32" s="18">
        <f>IF(AND(S4=1,SUM(C9:C11)&gt;0),IF((C27+C28+C29+C30+C31)&gt;(C9*D9+C10*D10+C11*D11),-(C9*D9+C10*D10+C11*D11),-(C27+C28+C29+C30+C31)),0)</f>
        <v>-3127</v>
      </c>
      <c r="D32" s="41"/>
      <c r="G32" s="43"/>
      <c r="H32" s="43"/>
      <c r="I32" s="43"/>
      <c r="J32" s="43"/>
      <c r="K32" s="43"/>
      <c r="L32" s="42"/>
      <c r="M32" s="42"/>
      <c r="N32" s="43"/>
      <c r="O32" s="43"/>
      <c r="P32" s="43"/>
    </row>
    <row r="33" spans="2:6" ht="12.75">
      <c r="B33" s="37" t="s">
        <v>34</v>
      </c>
      <c r="C33" s="18">
        <f>IF(AND(S4=1,SUM(C9:C11)&gt;0,-C32&lt;C9*D9+C10*D10+C11*D11),IF(AND(C9*D9+C10*D10+C11*D11+C32&gt;=D33,C9*D9+C10*D10+C11*D11+C32&lt;=E33),-(C9*D9+C10*D10+C11*D11+C32),0),0)</f>
        <v>0</v>
      </c>
      <c r="D33" s="41">
        <v>50</v>
      </c>
      <c r="E33" s="77">
        <v>999999</v>
      </c>
      <c r="F33" s="44"/>
    </row>
    <row r="34" spans="2:4" ht="3" customHeight="1">
      <c r="B34" s="37"/>
      <c r="C34" s="18"/>
      <c r="D34" s="38"/>
    </row>
    <row r="35" spans="2:7" ht="12.75">
      <c r="B35" s="62" t="s">
        <v>10</v>
      </c>
      <c r="C35" s="59">
        <f>SUM(C27:C33)</f>
        <v>93</v>
      </c>
      <c r="D35" s="45"/>
      <c r="G35" s="43" t="s">
        <v>41</v>
      </c>
    </row>
    <row r="36" ht="12.75">
      <c r="G36" s="43" t="s">
        <v>42</v>
      </c>
    </row>
    <row r="37" spans="2:7" ht="12.75">
      <c r="B37" s="5" t="s">
        <v>46</v>
      </c>
      <c r="C37" s="1"/>
      <c r="D37" s="2"/>
      <c r="G37" s="43" t="s">
        <v>3</v>
      </c>
    </row>
    <row r="38" spans="2:7" ht="12.75">
      <c r="B38" s="6" t="s">
        <v>47</v>
      </c>
      <c r="C38" s="3"/>
      <c r="D38" s="4"/>
      <c r="G38" s="43" t="s">
        <v>43</v>
      </c>
    </row>
    <row r="39" ht="12.75">
      <c r="G39" s="43" t="s">
        <v>63</v>
      </c>
    </row>
    <row r="40" spans="2:7" ht="12.75">
      <c r="B40" s="43" t="s">
        <v>45</v>
      </c>
      <c r="C40" s="46"/>
      <c r="D40" s="46"/>
      <c r="E40" s="46"/>
      <c r="F40" s="46"/>
      <c r="G40" s="43" t="s">
        <v>71</v>
      </c>
    </row>
    <row r="41" spans="3:6" ht="12.75">
      <c r="C41" s="47"/>
      <c r="D41" s="46"/>
      <c r="E41" s="46"/>
      <c r="F41" s="46"/>
    </row>
    <row r="44" ht="12.75">
      <c r="D44" s="48"/>
    </row>
    <row r="45" ht="12.75">
      <c r="D45" s="49"/>
    </row>
    <row r="46" ht="12.75">
      <c r="D46" s="48"/>
    </row>
  </sheetData>
  <sheetProtection password="DC81" sheet="1"/>
  <dataValidations count="2">
    <dataValidation type="list" allowBlank="1" showInputMessage="1" showErrorMessage="1" sqref="C9">
      <formula1>"0,1"</formula1>
    </dataValidation>
    <dataValidation type="list" allowBlank="1" showInputMessage="1" showErrorMessage="1" sqref="C10">
      <formula1>"0,1"</formula1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Mieres</cp:lastModifiedBy>
  <cp:lastPrinted>2012-06-25T11:08:51Z</cp:lastPrinted>
  <dcterms:created xsi:type="dcterms:W3CDTF">1997-01-24T11:07:25Z</dcterms:created>
  <dcterms:modified xsi:type="dcterms:W3CDTF">2024-04-04T08:11:26Z</dcterms:modified>
  <cp:category/>
  <cp:version/>
  <cp:contentType/>
  <cp:contentStatus/>
</cp:coreProperties>
</file>