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225" windowHeight="1176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<sst xmlns="http://schemas.openxmlformats.org/spreadsheetml/2006/main" count="57" uniqueCount="43">
  <si>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Redukovaný průměrný výdělek</t>
  </si>
  <si>
    <t>Sazba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</si>
  <si>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</si>
  <si>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</si>
  <si>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</si>
  <si>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</si>
  <si>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</si>
  <si>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</si>
  <si>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</si>
  <si>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</si>
  <si>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</si>
  <si>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</si>
  <si>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</si>
  <si>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</si>
  <si>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</si>
  <si>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</si>
  <si>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</si>
  <si>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</si>
  <si>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</si>
  <si>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</si>
  <si>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</si>
  <si>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</si>
  <si>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Typ dávky</t>
  </si>
  <si>
    <t>nemocenská</t>
  </si>
  <si>
    <t>OČR</t>
  </si>
  <si>
    <t>dlouhodobé ošetřovné</t>
  </si>
  <si>
    <t>PPM</t>
  </si>
  <si>
    <t>otcovská</t>
  </si>
  <si>
    <t>vyrovnávací příspěvek v těhotenství a mateřství</t>
  </si>
  <si>
    <t>nemocenská 100% ("dobrovolný hasič po hašení")</t>
  </si>
  <si>
    <t>nemoc</t>
  </si>
  <si>
    <t>nemoc 100%</t>
  </si>
  <si>
    <t>nemoc, OČR, dlouhodobé ošetřovné</t>
  </si>
  <si>
    <t>PPM, otcovská, vyrovn.přísp.</t>
  </si>
  <si>
    <t>otcovská, PPM</t>
  </si>
  <si>
    <t>ošetřovné, dlouhodobé ošetřovné</t>
  </si>
  <si>
    <r>
      <t>Kč</t>
    </r>
    <r>
      <rPr>
        <sz val="10"/>
        <rFont val="Calibri"/>
        <family val="2"/>
      </rPr>
      <t>/</t>
    </r>
    <r>
      <rPr>
        <sz val="10"/>
        <rFont val="Arial CE"/>
        <family val="0"/>
      </rPr>
      <t>hod</t>
    </r>
  </si>
  <si>
    <r>
      <t>Kč</t>
    </r>
    <r>
      <rPr>
        <sz val="10"/>
        <rFont val="Calibri"/>
        <family val="2"/>
      </rPr>
      <t>/den</t>
    </r>
  </si>
  <si>
    <t>61.den - :    72%</t>
  </si>
  <si>
    <t>31.-60. den: 66%</t>
  </si>
  <si>
    <t>do 30.dne:   60%</t>
  </si>
  <si>
    <t>112,28</t>
  </si>
  <si>
    <t>Rok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</si>
</sst>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4" fillId="35" borderId="19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9" fontId="0" fillId="33" borderId="16" xfId="0" applyNumberFormat="1" applyFill="1" applyBorder="1" applyAlignment="1" applyProtection="1">
      <alignment horizontal="center"/>
      <protection hidden="1"/>
    </xf>
    <xf numFmtId="9" fontId="0" fillId="33" borderId="17" xfId="0" applyNumberFormat="1" applyFill="1" applyBorder="1" applyAlignment="1" applyProtection="1">
      <alignment horizontal="center"/>
      <protection hidden="1"/>
    </xf>
    <xf numFmtId="9" fontId="0" fillId="33" borderId="18" xfId="0" applyNumberForma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 wrapText="1"/>
      <protection hidden="1"/>
    </xf>
    <xf numFmtId="9" fontId="0" fillId="0" borderId="26" xfId="0" applyNumberForma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/>
      <protection hidden="1"/>
    </xf>
    <xf numFmtId="9" fontId="0" fillId="33" borderId="0" xfId="0" applyNumberFormat="1" applyFill="1" applyBorder="1" applyAlignment="1" applyProtection="1">
      <alignment horizontal="center"/>
      <protection hidden="1"/>
    </xf>
    <xf numFmtId="9" fontId="0" fillId="33" borderId="19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10" xfId="0" applyFill="1" applyBorder="1" applyAlignment="1" applyProtection="1">
      <alignment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4" fillId="35" borderId="19" xfId="0" applyFont="1" applyFill="1" applyBorder="1" applyAlignment="1" applyProtection="1">
      <alignment horizontal="right"/>
      <protection locked="0"/>
    </xf>
    <xf numFmtId="0" fontId="6" fillId="11" borderId="26" xfId="0" applyFont="1" applyFill="1" applyBorder="1" applyAlignment="1" applyProtection="1">
      <alignment horizontal="center" wrapText="1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6" fillId="9" borderId="28" xfId="0" applyFont="1" applyFill="1" applyBorder="1" applyAlignment="1" applyProtection="1">
      <alignment horizontal="center" vertical="center" wrapText="1"/>
      <protection hidden="1"/>
    </xf>
    <xf numFmtId="0" fontId="6" fillId="9" borderId="29" xfId="0" applyFont="1" applyFill="1" applyBorder="1" applyAlignment="1" applyProtection="1">
      <alignment horizontal="center" vertical="center" wrapText="1"/>
      <protection hidden="1"/>
    </xf>
    <xf numFmtId="0" fontId="6" fillId="9" borderId="30" xfId="0" applyFont="1" applyFill="1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6" fillId="11" borderId="26" xfId="0" applyFont="1" applyFill="1" applyBorder="1" applyAlignment="1" applyProtection="1">
      <alignment horizontal="center" vertical="center"/>
      <protection hidden="1"/>
    </xf>
    <xf numFmtId="0" fontId="6" fillId="11" borderId="26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2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.875" style="1" customWidth="1"/>
    <col min="2" max="2" width="31.375" style="1" customWidth="1"/>
    <col min="3" max="3" width="11.875" style="1" customWidth="1"/>
    <col min="4" max="4" width="6.875" style="46" bestFit="1" customWidth="1"/>
    <col min="5" max="5" width="3.25390625" style="1" customWidth="1"/>
    <col min="6" max="6" width="16.625" style="1" customWidth="1"/>
    <col min="7" max="7" width="10.00390625" style="1" customWidth="1"/>
    <col min="8" max="8" width="9.00390625" style="11" customWidth="1"/>
    <col min="9" max="9" width="26.75390625" style="1" customWidth="1"/>
    <col min="10" max="10" width="3.125" style="1" customWidth="1"/>
    <col min="11" max="11" width="14.75390625" style="1" customWidth="1"/>
    <col min="12" max="12" width="11.125" style="1" customWidth="1"/>
    <col min="13" max="13" width="7.625" style="1" customWidth="1"/>
    <col min="14" max="14" width="8.875" style="1" customWidth="1"/>
    <col min="15" max="16384" width="9.125" style="1" customWidth="1"/>
  </cols>
  <sheetData>
    <row r="1" spans="2:9" ht="27" thickBot="1">
      <c r="B1" s="12" t="s">
        <v>8</v>
      </c>
      <c r="F1" s="65" t="s">
        <v>42</v>
      </c>
      <c r="G1" s="65"/>
      <c r="H1" s="65"/>
      <c r="I1" s="65"/>
    </row>
    <row r="2" spans="2:9" ht="16.5" thickBot="1">
      <c r="B2" s="14" t="s">
        <v>7</v>
      </c>
      <c r="C2" s="54" t="s">
        <v>41</v>
      </c>
      <c r="D2" s="47" t="s">
        <v>36</v>
      </c>
      <c r="F2" s="30"/>
      <c r="G2" s="30"/>
      <c r="H2" s="31"/>
      <c r="I2" s="30"/>
    </row>
    <row r="3" spans="3:9" ht="13.5" thickBot="1">
      <c r="C3" s="32"/>
      <c r="F3" s="15" t="s">
        <v>17</v>
      </c>
      <c r="G3" s="15"/>
      <c r="H3" s="16"/>
      <c r="I3" s="15"/>
    </row>
    <row r="4" spans="2:9" ht="12.75">
      <c r="B4" s="1" t="s">
        <v>14</v>
      </c>
      <c r="C4" s="1">
        <f>IF(C2&gt;G4,ROUND(G4*H4,2),ROUND(C2*H4,2))</f>
        <v>183.02</v>
      </c>
      <c r="F4" s="2" t="s">
        <v>2</v>
      </c>
      <c r="G4" s="2">
        <v>203.35</v>
      </c>
      <c r="H4" s="36">
        <v>0.9</v>
      </c>
      <c r="I4" s="3" t="s">
        <v>5</v>
      </c>
    </row>
    <row r="5" spans="2:9" ht="12.75">
      <c r="B5" s="1" t="s">
        <v>15</v>
      </c>
      <c r="C5" s="1">
        <f>IF(C2&lt;G4,0,(IF((C2&gt;=G4)*AND(C2&lt;G5),ROUND((C2-G4)*H5,2),IF((C2&gt;=G4)*AND(C2&gt;=G5),ROUND((G5-G4)*H5,2)))))</f>
        <v>60.9</v>
      </c>
      <c r="F5" s="4" t="s">
        <v>3</v>
      </c>
      <c r="G5" s="4">
        <v>304.85</v>
      </c>
      <c r="H5" s="37">
        <v>0.6</v>
      </c>
      <c r="I5" s="5" t="s">
        <v>13</v>
      </c>
    </row>
    <row r="6" spans="2:9" ht="13.5" thickBot="1">
      <c r="B6" s="1" t="s">
        <v>16</v>
      </c>
      <c r="C6" s="1">
        <f>IF(C2&lt;G5,0,(IF((C2&gt;=G5)*AND(C2&lt;G6),ROUND((C2-G5)*H6,2),IF((C2&gt;=G5)*AND(C2&gt;=G6),ROUND((G6-G5)*H6,2)))))</f>
        <v>91.46</v>
      </c>
      <c r="D6" s="47"/>
      <c r="F6" s="6" t="s">
        <v>4</v>
      </c>
      <c r="G6" s="6">
        <v>609.7</v>
      </c>
      <c r="H6" s="38">
        <v>0.3</v>
      </c>
      <c r="I6" s="7" t="s">
        <v>6</v>
      </c>
    </row>
    <row r="7" spans="3:9" ht="13.5" thickBot="1">
      <c r="C7" s="1" t="s">
        <v>18</v>
      </c>
      <c r="F7" s="8"/>
      <c r="G7" s="8"/>
      <c r="H7" s="9"/>
      <c r="I7" s="8"/>
    </row>
    <row r="8" spans="2:9" ht="13.5" thickBot="1">
      <c r="B8" s="1" t="s">
        <v>0</v>
      </c>
      <c r="C8" s="10">
        <f>SUM(C4:C7)</f>
        <v>335.38</v>
      </c>
      <c r="F8" s="60" t="s">
        <v>1</v>
      </c>
      <c r="G8" s="61"/>
      <c r="H8" s="44">
        <v>0.6</v>
      </c>
      <c r="I8" s="8"/>
    </row>
    <row r="10" spans="2:4" ht="18">
      <c r="B10" s="14" t="s">
        <v>1</v>
      </c>
      <c r="C10" s="23">
        <f>CEILING(C8*H8,0.01)</f>
        <v>201.23000000000002</v>
      </c>
      <c r="D10" s="47" t="s">
        <v>36</v>
      </c>
    </row>
    <row r="11" ht="12.75">
      <c r="B11" s="35"/>
    </row>
    <row r="12" spans="2:16" ht="27" thickBot="1">
      <c r="B12" s="12" t="s">
        <v>10</v>
      </c>
      <c r="C12" s="13"/>
      <c r="P12" s="50"/>
    </row>
    <row r="13" spans="2:16" ht="13.5" thickBot="1">
      <c r="B13" s="13" t="s">
        <v>9</v>
      </c>
      <c r="F13" s="69" t="s">
        <v>22</v>
      </c>
      <c r="G13" s="51"/>
      <c r="H13" s="52"/>
      <c r="I13" s="53"/>
      <c r="K13" s="57" t="s">
        <v>32</v>
      </c>
      <c r="L13" s="57" t="s">
        <v>33</v>
      </c>
      <c r="M13" s="40"/>
      <c r="P13" s="48">
        <v>1</v>
      </c>
    </row>
    <row r="14" spans="2:16" ht="16.5" thickBot="1">
      <c r="B14" s="14" t="s">
        <v>11</v>
      </c>
      <c r="C14" s="22">
        <v>784</v>
      </c>
      <c r="D14" s="47" t="s">
        <v>37</v>
      </c>
      <c r="F14" s="69"/>
      <c r="G14" s="66"/>
      <c r="H14" s="67"/>
      <c r="I14" s="68"/>
      <c r="K14" s="58"/>
      <c r="L14" s="58"/>
      <c r="M14" s="40"/>
      <c r="P14" s="48" t="s">
        <v>23</v>
      </c>
    </row>
    <row r="15" spans="6:16" ht="13.5" thickBot="1">
      <c r="F15" s="15" t="s">
        <v>17</v>
      </c>
      <c r="G15" s="15"/>
      <c r="H15" s="16"/>
      <c r="I15" s="15"/>
      <c r="K15" s="59"/>
      <c r="L15" s="59"/>
      <c r="M15" s="40"/>
      <c r="P15" s="48" t="s">
        <v>24</v>
      </c>
    </row>
    <row r="16" spans="2:16" ht="12.75">
      <c r="B16" s="1" t="s">
        <v>14</v>
      </c>
      <c r="C16" s="1">
        <f>IF(C14&gt;G16,ROUND(G16*H16,2),ROUND(C14*H16,2))</f>
        <v>705.6</v>
      </c>
      <c r="F16" s="17" t="s">
        <v>2</v>
      </c>
      <c r="G16" s="2">
        <v>1162</v>
      </c>
      <c r="H16" s="36">
        <f>IF(P13&lt;=4,0.9,1)</f>
        <v>0.9</v>
      </c>
      <c r="I16" s="3" t="s">
        <v>5</v>
      </c>
      <c r="K16" s="41">
        <v>0.9</v>
      </c>
      <c r="L16" s="41">
        <v>1</v>
      </c>
      <c r="M16" s="39"/>
      <c r="P16" s="48" t="s">
        <v>25</v>
      </c>
    </row>
    <row r="17" spans="2:16" ht="12.75">
      <c r="B17" s="1" t="s">
        <v>15</v>
      </c>
      <c r="C17" s="1">
        <f>IF(C14&lt;G16,0,(IF((C14&gt;=G16)*AND(C14&lt;G17),ROUND((C14-G16)*H17,2),IF((C14&gt;=G16)*AND(C14&gt;=G17),ROUND((G17-G16)*H17,2)))))</f>
        <v>0</v>
      </c>
      <c r="F17" s="18" t="s">
        <v>3</v>
      </c>
      <c r="G17" s="4">
        <v>1742</v>
      </c>
      <c r="H17" s="37">
        <v>0.6</v>
      </c>
      <c r="I17" s="5" t="s">
        <v>13</v>
      </c>
      <c r="K17" s="41">
        <v>0.6</v>
      </c>
      <c r="L17" s="41">
        <v>0.6</v>
      </c>
      <c r="M17" s="39"/>
      <c r="P17" s="48" t="s">
        <v>29</v>
      </c>
    </row>
    <row r="18" spans="2:16" ht="13.5" thickBot="1">
      <c r="B18" s="1" t="s">
        <v>16</v>
      </c>
      <c r="C18" s="1">
        <f>IF(C14&lt;G17,0,(IF((C14&gt;=G17)*AND(C14&lt;G18),ROUND((C14-G17)*H18,2),IF((C14&gt;=G17)*AND(C14&gt;=G18),ROUND((G18-G17)*H18,2)))))</f>
        <v>0</v>
      </c>
      <c r="F18" s="19" t="s">
        <v>4</v>
      </c>
      <c r="G18" s="6">
        <v>3484</v>
      </c>
      <c r="H18" s="38">
        <v>0.3</v>
      </c>
      <c r="I18" s="7" t="s">
        <v>6</v>
      </c>
      <c r="K18" s="41">
        <v>0.3</v>
      </c>
      <c r="L18" s="41">
        <v>0.3</v>
      </c>
      <c r="M18" s="39"/>
      <c r="P18" s="48" t="s">
        <v>26</v>
      </c>
    </row>
    <row r="19" spans="3:16" ht="12.75" customHeight="1" thickBot="1">
      <c r="C19" s="1" t="s">
        <v>18</v>
      </c>
      <c r="F19" s="8"/>
      <c r="G19" s="8"/>
      <c r="H19" s="9"/>
      <c r="I19" s="8"/>
      <c r="O19" s="40"/>
      <c r="P19" s="48" t="s">
        <v>27</v>
      </c>
    </row>
    <row r="20" spans="2:16" ht="13.5" thickBot="1">
      <c r="B20" s="1" t="s">
        <v>12</v>
      </c>
      <c r="C20" s="20">
        <f>CEILING(SUM(C16:C19),1)</f>
        <v>706</v>
      </c>
      <c r="F20" s="60" t="str">
        <f>IF(P13=1,"Sazba (15.-30. kalendářní den)","Sazba")</f>
        <v>Sazba (15.-30. kalendářní den)</v>
      </c>
      <c r="G20" s="61"/>
      <c r="H20" s="44">
        <f>IF(P13&lt;=3,0.6,IF(P13=4,1,IF(P13=5,0.7,IF(P13=6,0.7,""))))</f>
        <v>0.6</v>
      </c>
      <c r="I20" s="8"/>
      <c r="K20" s="63" t="s">
        <v>30</v>
      </c>
      <c r="L20" s="63" t="s">
        <v>31</v>
      </c>
      <c r="M20" s="64" t="s">
        <v>34</v>
      </c>
      <c r="N20" s="55" t="s">
        <v>35</v>
      </c>
      <c r="O20" s="40"/>
      <c r="P20" s="48" t="s">
        <v>28</v>
      </c>
    </row>
    <row r="21" spans="3:16" ht="12.75">
      <c r="C21" s="20"/>
      <c r="F21" s="62" t="str">
        <f>IF(P13=1,"Sazba (31.-60. kalendářní den)","")</f>
        <v>Sazba (31.-60. kalendářní den)</v>
      </c>
      <c r="G21" s="62"/>
      <c r="H21" s="43">
        <f>IF(P13=1,0.66,"")</f>
        <v>0.66</v>
      </c>
      <c r="I21" s="8"/>
      <c r="K21" s="63"/>
      <c r="L21" s="63"/>
      <c r="M21" s="64"/>
      <c r="N21" s="55"/>
      <c r="O21" s="35"/>
      <c r="P21" s="49"/>
    </row>
    <row r="22" spans="2:16" ht="18">
      <c r="B22" s="14" t="str">
        <f>F20</f>
        <v>Sazba (15.-30. kalendářní den)</v>
      </c>
      <c r="C22" s="21">
        <f>CEILING(C20*H20,1)</f>
        <v>424</v>
      </c>
      <c r="D22" s="47" t="s">
        <v>37</v>
      </c>
      <c r="F22" s="62" t="str">
        <f>IF(P13=1,"Sazba (61.-...  kalendářní den)","")</f>
        <v>Sazba (61.-...  kalendářní den)</v>
      </c>
      <c r="G22" s="62"/>
      <c r="H22" s="43">
        <f>IF(P13=1,0.72,"")</f>
        <v>0.72</v>
      </c>
      <c r="I22" s="8"/>
      <c r="K22" s="63"/>
      <c r="L22" s="63"/>
      <c r="M22" s="64"/>
      <c r="N22" s="55"/>
      <c r="O22" s="35"/>
      <c r="P22" s="50"/>
    </row>
    <row r="23" spans="2:16" ht="12.75">
      <c r="B23" s="45" t="str">
        <f>F21</f>
        <v>Sazba (31.-60. kalendářní den)</v>
      </c>
      <c r="C23" s="45">
        <f>IF(P13=1,CEILING(C20*H21,1),"")</f>
        <v>466</v>
      </c>
      <c r="K23" s="42" t="s">
        <v>40</v>
      </c>
      <c r="L23" s="56">
        <v>1</v>
      </c>
      <c r="M23" s="56">
        <v>0.7</v>
      </c>
      <c r="N23" s="56">
        <v>0.6</v>
      </c>
      <c r="O23" s="35"/>
      <c r="P23" s="34"/>
    </row>
    <row r="24" spans="2:16" ht="12.75">
      <c r="B24" s="45" t="str">
        <f>F22</f>
        <v>Sazba (61.-...  kalendářní den)</v>
      </c>
      <c r="C24" s="45">
        <f>IF(P13=1,CEILING(C20*H22,1),"")</f>
        <v>509</v>
      </c>
      <c r="F24" s="24" t="s">
        <v>19</v>
      </c>
      <c r="G24" s="25"/>
      <c r="H24" s="26"/>
      <c r="K24" s="42" t="s">
        <v>39</v>
      </c>
      <c r="L24" s="56"/>
      <c r="M24" s="56"/>
      <c r="N24" s="56"/>
      <c r="P24" s="34"/>
    </row>
    <row r="25" spans="2:16" ht="12.75" customHeight="1">
      <c r="B25" s="33" t="s">
        <v>21</v>
      </c>
      <c r="C25" s="45"/>
      <c r="F25" s="27" t="s">
        <v>20</v>
      </c>
      <c r="G25" s="28"/>
      <c r="H25" s="29"/>
      <c r="K25" s="42" t="s">
        <v>38</v>
      </c>
      <c r="L25" s="56"/>
      <c r="M25" s="56"/>
      <c r="N25" s="56"/>
      <c r="P25" s="34"/>
    </row>
    <row r="26" spans="2:3" ht="12.75" customHeight="1">
      <c r="B26" s="45"/>
      <c r="C26" s="45"/>
    </row>
  </sheetData>
  <sheetProtection password="DC81" sheet="1" formatCells="0" sort="0" autoFilter="0"/>
  <mergeCells count="16">
    <mergeCell ref="F22:G22"/>
    <mergeCell ref="F8:G8"/>
    <mergeCell ref="F1:I1"/>
    <mergeCell ref="G14:I14"/>
    <mergeCell ref="F13:F14"/>
    <mergeCell ref="K13:K15"/>
    <mergeCell ref="N20:N22"/>
    <mergeCell ref="L23:L25"/>
    <mergeCell ref="M23:M25"/>
    <mergeCell ref="N23:N25"/>
    <mergeCell ref="L13:L15"/>
    <mergeCell ref="F20:G20"/>
    <mergeCell ref="F21:G21"/>
    <mergeCell ref="K20:K22"/>
    <mergeCell ref="L20:L22"/>
    <mergeCell ref="M20:M2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2020-01-13T15:01:51Z</dcterms:modified>
  <cp:category/>
  <cp:version/>
  <cp:contentType/>
  <cp:contentStatus/>
</cp:coreProperties>
</file>