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2"/>
  </bookViews>
  <sheets>
    <sheet name="Vypocet" sheetId="1" r:id="rId1"/>
    <sheet name="ziv.min." sheetId="2" r:id="rId2"/>
    <sheet name="Vypocet 2007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<sst xmlns="http://schemas.openxmlformats.org/spreadsheetml/2006/main" count="107" uniqueCount="72">
  <si>
    <t>Výpočet přednostních srážek ze mzdy</t>
  </si>
  <si>
    <t>ř.1</t>
  </si>
  <si>
    <t xml:space="preserve">Čistá mzda </t>
  </si>
  <si>
    <t>Životní minimum jednotlivce (ŽMJ)</t>
  </si>
  <si>
    <t>Ostatní osoby</t>
  </si>
  <si>
    <t>ř.2</t>
  </si>
  <si>
    <t>Počet vyživovaných osob</t>
  </si>
  <si>
    <t xml:space="preserve">Domácnost jednotlivce </t>
  </si>
  <si>
    <t>ř.3</t>
  </si>
  <si>
    <t xml:space="preserve">Základní nezabavitelná částka </t>
  </si>
  <si>
    <t>150 % ŽMJ</t>
  </si>
  <si>
    <t>z toho na osobu povinného (62% ŽMJ)</t>
  </si>
  <si>
    <t>z toho na každou vyživovanou osobu (25%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</si>
  <si>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</si>
  <si>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</si>
  <si>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</si>
  <si>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pokud nepřesahuje částka 150%ŽMJ,</t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</si>
  <si>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</si>
  <si>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</si>
  <si>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</si>
  <si>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</si>
  <si>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</si>
  <si>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</si>
  <si>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150%ŽMJ pak 1/3 z tdasféto hranice</t>
  </si>
  <si>
    <t>ř.7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</si>
  <si>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</si>
  <si>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jednotřetinová</t>
  </si>
  <si>
    <t>ř.8</t>
  </si>
  <si>
    <t>Typ srážky</t>
  </si>
  <si>
    <t>dvoutřetinová</t>
  </si>
  <si>
    <t>ř.9</t>
  </si>
  <si>
    <t>NEZABAVITELNÁ (nepostižitelná) ČÁST MZDY</t>
  </si>
  <si>
    <t>ZNČ(ř.3)+Zbytek pro zaokr.(ř.5)+třetí třetina(ř.6)+u jednotřetinové srážky i druhá třetina</t>
  </si>
  <si>
    <t>VYSVĚTLIVKY</t>
  </si>
  <si>
    <t>Žlutě podbarvené pole jsou editovatelné.</t>
  </si>
  <si>
    <t>ř.10</t>
  </si>
  <si>
    <t>MAXIMÁLNÍ VÝŠE SRÁŽKY</t>
  </si>
  <si>
    <t>Modré texty jsou mezivýsledky</t>
  </si>
  <si>
    <t>© Miroslav Kašpar, Vsetín, 3.1.2002</t>
  </si>
  <si>
    <t>Částka do 30.9.2001</t>
  </si>
  <si>
    <t>Částka od 1.10.2001</t>
  </si>
  <si>
    <t>Parametr</t>
  </si>
  <si>
    <t>Dítě do 6 let</t>
  </si>
  <si>
    <t>ZIVMIN_DO06</t>
  </si>
  <si>
    <t>Dítě od 6 do 10 let</t>
  </si>
  <si>
    <t>ZIVMIN_DO10</t>
  </si>
  <si>
    <t>Dítě od 10 do 15 let</t>
  </si>
  <si>
    <t>ZIVMIN_DO15</t>
  </si>
  <si>
    <t>Nezaopatřené dítě od 15 do 26 let</t>
  </si>
  <si>
    <t>ZIVMIN_DO26</t>
  </si>
  <si>
    <t>ZIVMIN_OSTATNI</t>
  </si>
  <si>
    <t>Jednotlivec</t>
  </si>
  <si>
    <t>ZIVMIN_DOMAC01</t>
  </si>
  <si>
    <t>Dvě osoby v domácnosti</t>
  </si>
  <si>
    <t>ZIVMIN_DOMAC02</t>
  </si>
  <si>
    <t>Tři nebo čtyři osoby v domácnosti</t>
  </si>
  <si>
    <t>ZIVMIN_DOMAC34</t>
  </si>
  <si>
    <t>Pět nebo více osob v domácnosti</t>
  </si>
  <si>
    <t>ZIVMIN_DOMAC5V</t>
  </si>
  <si>
    <t>Bydlení jednotlivce</t>
  </si>
  <si>
    <t>Hranice pro srážku bez omezení</t>
  </si>
  <si>
    <t>z toho na osobu povinného (2/3 ŽMJ)</t>
  </si>
  <si>
    <t>(100% ŽMJ)</t>
  </si>
  <si>
    <t>pokud nepřesahuje částka 100%ŽMJ,</t>
  </si>
  <si>
    <t>100%ŽMJ pak 1/3 z této hranice</t>
  </si>
  <si>
    <r>
      <t xml:space="preserve">Srážka bez omezení </t>
    </r>
    <r>
      <rPr>
        <i/>
        <sz val="10"/>
        <rFont val="Arial CE"/>
        <family val="2"/>
      </rPr>
      <t>(ZČM nad 100%ŽMJ)</t>
    </r>
  </si>
  <si>
    <r>
      <t xml:space="preserve">Zbytek třetin do ŽMJ </t>
    </r>
    <r>
      <rPr>
        <sz val="10"/>
        <rFont val="Arial CE"/>
        <family val="2"/>
      </rPr>
      <t>(ŽMJ - 3xTřetina)</t>
    </r>
  </si>
  <si>
    <t>ZNČ(ř.3)+Zbytek pro zaokr.(ř.5)+třetí třetina(ř.6)+</t>
  </si>
  <si>
    <t>+u jednotřetinové srážky i druhá třetina+Zbytek třetin(ř.9)</t>
  </si>
  <si>
    <t>ř.11</t>
  </si>
  <si>
    <t>Čistá mzda(ř.1) - Nezabav.část mzdy(ř.9)</t>
  </si>
  <si>
    <t>© Miroslav Kašpar, Vsetín, 3.1.2007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</si>
</sst>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&quot; Kč&quot;;[Red]\-#,##0&quot; Kč&quot;"/>
    <numFmt numFmtId="166" formatCode="#,##0.00&quot; Kč&quot;"/>
  </numFmts>
  <fonts count="2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center"/>
    </xf>
    <xf numFmtId="164" fontId="0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2" fillId="0" borderId="4" xfId="0" applyFont="1" applyBorder="1" applyAlignment="1">
      <alignment vertical="center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7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3" fillId="0" borderId="0" xfId="0" applyNumberFormat="1" applyFont="1" applyAlignment="1" applyProtection="1">
      <alignment horizontal="center" vertical="center"/>
      <protection hidden="1"/>
    </xf>
    <xf numFmtId="0" fontId="2" fillId="0" borderId="6" xfId="0" applyFont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8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8" fillId="0" borderId="5" xfId="0" applyFont="1" applyBorder="1" applyAlignment="1" applyProtection="1">
      <alignment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0" fontId="20" fillId="0" borderId="9" xfId="0" applyFont="1" applyBorder="1" applyAlignment="1" applyProtection="1">
      <alignment horizontal="center" wrapText="1"/>
      <protection locked="0"/>
    </xf>
    <xf numFmtId="0" fontId="21" fillId="0" borderId="8" xfId="0" applyFont="1" applyBorder="1" applyAlignment="1" applyProtection="1">
      <alignment wrapText="1"/>
      <protection locked="0"/>
    </xf>
    <xf numFmtId="165" fontId="1" fillId="0" borderId="10" xfId="0" applyNumberFormat="1" applyFont="1" applyBorder="1" applyAlignment="1" applyProtection="1">
      <alignment horizontal="center" wrapText="1"/>
      <protection locked="0"/>
    </xf>
    <xf numFmtId="165" fontId="22" fillId="0" borderId="10" xfId="0" applyNumberFormat="1" applyFont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 wrapText="1"/>
      <protection locked="0"/>
    </xf>
    <xf numFmtId="0" fontId="21" fillId="2" borderId="8" xfId="0" applyFont="1" applyFill="1" applyBorder="1" applyAlignment="1" applyProtection="1">
      <alignment wrapText="1"/>
      <protection locked="0"/>
    </xf>
    <xf numFmtId="165" fontId="1" fillId="2" borderId="10" xfId="0" applyNumberFormat="1" applyFont="1" applyFill="1" applyBorder="1" applyAlignment="1" applyProtection="1">
      <alignment horizontal="center" wrapText="1"/>
      <protection locked="0"/>
    </xf>
    <xf numFmtId="165" fontId="22" fillId="2" borderId="10" xfId="0" applyNumberFormat="1" applyFont="1" applyFill="1" applyBorder="1" applyAlignment="1" applyProtection="1">
      <alignment horizontal="center" wrapText="1"/>
      <protection locked="0"/>
    </xf>
    <xf numFmtId="0" fontId="22" fillId="2" borderId="10" xfId="0" applyFont="1" applyFill="1" applyBorder="1" applyAlignment="1" applyProtection="1">
      <alignment horizontal="center" wrapText="1"/>
      <protection locked="0"/>
    </xf>
    <xf numFmtId="0" fontId="23" fillId="0" borderId="9" xfId="0" applyFont="1" applyBorder="1" applyAlignment="1" applyProtection="1">
      <alignment horizontal="center" wrapText="1"/>
      <protection locked="0"/>
    </xf>
    <xf numFmtId="165" fontId="24" fillId="2" borderId="10" xfId="0" applyNumberFormat="1" applyFont="1" applyFill="1" applyBorder="1" applyAlignment="1" applyProtection="1">
      <alignment horizontal="center" wrapText="1"/>
      <protection locked="0"/>
    </xf>
    <xf numFmtId="165" fontId="24" fillId="0" borderId="1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164" fontId="0" fillId="2" borderId="2" xfId="0" applyNumberFormat="1" applyFont="1" applyFill="1" applyBorder="1" applyAlignment="1" applyProtection="1">
      <alignment horizontal="center" vertical="center"/>
      <protection hidden="1" locked="0"/>
    </xf>
    <xf numFmtId="3" fontId="0" fillId="2" borderId="1" xfId="0" applyNumberFormat="1" applyFill="1" applyBorder="1" applyAlignment="1" applyProtection="1">
      <alignment horizontal="center" vertical="center"/>
      <protection hidden="1" locked="0"/>
    </xf>
    <xf numFmtId="0" fontId="5" fillId="0" borderId="3" xfId="0" applyFont="1" applyBorder="1" applyAlignment="1" applyProtection="1">
      <alignment vertical="center"/>
      <protection hidden="1"/>
    </xf>
    <xf numFmtId="164" fontId="0" fillId="2" borderId="3" xfId="0" applyNumberFormat="1" applyFont="1" applyFill="1" applyBorder="1" applyAlignment="1" applyProtection="1">
      <alignment horizontal="center" vertical="center"/>
      <protection hidden="1" locked="0"/>
    </xf>
    <xf numFmtId="166" fontId="4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64" fontId="4" fillId="0" borderId="1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6" fontId="6" fillId="0" borderId="0" xfId="0" applyNumberFormat="1" applyFont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 locked="0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7" fillId="0" borderId="8" xfId="0" applyFont="1" applyBorder="1" applyAlignment="1" applyProtection="1">
      <alignment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workbookViewId="0" topLeftCell="A1">
      <selection activeCell="F10" sqref="F10"/>
    </sheetView>
  </sheetViews>
  <sheetFormatPr defaultColWidth="9.00390625" defaultRowHeight="12.75"/>
  <cols>
    <col min="1" max="1" width="1.37890625" style="0" customWidth="1"/>
    <col min="2" max="2" width="4.125" style="1" customWidth="1"/>
    <col min="3" max="3" width="43.75390625" style="2" customWidth="1"/>
    <col min="4" max="4" width="15.00390625" style="3" customWidth="1"/>
    <col min="5" max="5" width="3.125" style="0" customWidth="1"/>
    <col min="6" max="6" width="16.125" style="4" customWidth="1"/>
    <col min="7" max="7" width="33.625" style="0" customWidth="1"/>
    <col min="8" max="8" width="13.75390625" style="4" customWidth="1"/>
    <col min="9" max="9" width="4.375" style="0" customWidth="1"/>
  </cols>
  <sheetData>
    <row r="2" ht="20.25">
      <c r="C2" s="5" t="s">
        <v>0</v>
      </c>
    </row>
    <row r="3" ht="24" customHeight="1"/>
    <row r="4" spans="2:8" s="6" customFormat="1" ht="12.75">
      <c r="B4" s="7" t="s">
        <v>1</v>
      </c>
      <c r="C4" s="8" t="s">
        <v>2</v>
      </c>
      <c r="D4" s="9">
        <v>8294</v>
      </c>
      <c r="F4" s="10"/>
      <c r="G4" s="11" t="s">
        <v>3</v>
      </c>
      <c r="H4" s="12">
        <f>SUM(H5:H7)</f>
        <v>4420</v>
      </c>
    </row>
    <row r="5" spans="2:8" s="6" customFormat="1" ht="12.75">
      <c r="B5" s="7"/>
      <c r="C5" s="8"/>
      <c r="D5" s="13"/>
      <c r="F5" s="10"/>
      <c r="G5" s="14" t="s">
        <v>4</v>
      </c>
      <c r="H5" s="15">
        <v>2400</v>
      </c>
    </row>
    <row r="6" spans="2:8" s="6" customFormat="1" ht="12.75">
      <c r="B6" s="7" t="s">
        <v>5</v>
      </c>
      <c r="C6" s="8" t="s">
        <v>6</v>
      </c>
      <c r="D6" s="16">
        <v>1</v>
      </c>
      <c r="F6" s="10"/>
      <c r="G6" s="17" t="s">
        <v>7</v>
      </c>
      <c r="H6" s="18">
        <v>2020</v>
      </c>
    </row>
    <row r="7" spans="2:8" s="6" customFormat="1" ht="12.75">
      <c r="B7" s="7"/>
      <c r="C7" s="8"/>
      <c r="D7" s="13"/>
      <c r="F7" s="10"/>
      <c r="H7" s="10"/>
    </row>
    <row r="8" spans="2:8" s="6" customFormat="1" ht="12.75">
      <c r="B8" s="7" t="s">
        <v>8</v>
      </c>
      <c r="C8" s="8" t="s">
        <v>9</v>
      </c>
      <c r="D8" s="19">
        <f>(D6*D10)+D9</f>
        <v>3846</v>
      </c>
      <c r="F8" s="10"/>
      <c r="G8" s="20" t="s">
        <v>10</v>
      </c>
      <c r="H8" s="21">
        <f>CEILING(1.5*H4,1)</f>
        <v>6630</v>
      </c>
    </row>
    <row r="9" spans="2:8" s="6" customFormat="1" ht="12.75">
      <c r="B9" s="7"/>
      <c r="C9" s="22" t="s">
        <v>11</v>
      </c>
      <c r="D9" s="23">
        <f>CEILING(0.62*$H$4,1)</f>
        <v>2741</v>
      </c>
      <c r="F9" s="10"/>
      <c r="H9" s="10"/>
    </row>
    <row r="10" spans="2:8" s="6" customFormat="1" ht="12.75">
      <c r="B10" s="7"/>
      <c r="C10" s="22" t="s">
        <v>12</v>
      </c>
      <c r="D10" s="23">
        <f>CEILING(0.25*$H$4,1)</f>
        <v>1105</v>
      </c>
      <c r="F10" s="10"/>
      <c r="H10" s="10"/>
    </row>
    <row r="11" spans="2:8" s="6" customFormat="1" ht="12.75">
      <c r="B11" s="7"/>
      <c r="C11" s="8"/>
      <c r="D11" s="24"/>
      <c r="F11" s="25" t="s">
        <v>13</v>
      </c>
      <c r="H11" s="26"/>
    </row>
    <row r="12" spans="2:8" s="6" customFormat="1" ht="12.75">
      <c r="B12" s="7" t="s">
        <v>14</v>
      </c>
      <c r="C12" s="8" t="s">
        <v>15</v>
      </c>
      <c r="D12" s="19">
        <f>IF(F12&gt;H8,F12,F12-MOD(F12,3))</f>
        <v>4446</v>
      </c>
      <c r="F12" s="27">
        <f>D4-D8</f>
        <v>4448</v>
      </c>
      <c r="H12" s="10"/>
    </row>
    <row r="13" spans="2:8" s="6" customFormat="1" ht="12.75">
      <c r="B13" s="7"/>
      <c r="C13" s="22" t="s">
        <v>16</v>
      </c>
      <c r="D13" s="19"/>
      <c r="F13" s="28"/>
      <c r="H13" s="10"/>
    </row>
    <row r="14" spans="2:8" s="6" customFormat="1" ht="12.75">
      <c r="B14" s="7"/>
      <c r="C14" s="22" t="s">
        <v>17</v>
      </c>
      <c r="D14" s="24"/>
      <c r="F14" s="29"/>
      <c r="H14" s="10"/>
    </row>
    <row r="15" spans="2:8" s="6" customFormat="1" ht="12.75">
      <c r="B15" s="7"/>
      <c r="C15" s="22"/>
      <c r="D15" s="24"/>
      <c r="F15" s="30"/>
      <c r="H15" s="10"/>
    </row>
    <row r="16" spans="2:8" s="6" customFormat="1" ht="12.75">
      <c r="B16" s="7" t="s">
        <v>18</v>
      </c>
      <c r="C16" s="8" t="s">
        <v>19</v>
      </c>
      <c r="D16" s="19">
        <f>F12-D12</f>
        <v>2</v>
      </c>
      <c r="F16" s="30"/>
      <c r="H16" s="10"/>
    </row>
    <row r="17" spans="2:8" s="6" customFormat="1" ht="12.75">
      <c r="B17" s="7"/>
      <c r="C17" s="8"/>
      <c r="D17" s="24"/>
      <c r="F17" s="30"/>
      <c r="H17" s="10"/>
    </row>
    <row r="18" spans="2:8" s="6" customFormat="1" ht="12.75">
      <c r="B18" s="7" t="s">
        <v>20</v>
      </c>
      <c r="C18" s="8" t="s">
        <v>21</v>
      </c>
      <c r="D18" s="19">
        <f>IF(D12&gt;H8,F18,D12/3)</f>
        <v>1482</v>
      </c>
      <c r="F18" s="27">
        <f>FLOOR(H8/3,1)</f>
        <v>2210</v>
      </c>
      <c r="H18" s="10"/>
    </row>
    <row r="19" spans="2:8" s="6" customFormat="1" ht="12.75">
      <c r="B19" s="7"/>
      <c r="C19" s="22" t="s">
        <v>22</v>
      </c>
      <c r="D19" s="24"/>
      <c r="F19" s="30"/>
      <c r="H19" s="10"/>
    </row>
    <row r="20" spans="2:8" s="6" customFormat="1" ht="12.75">
      <c r="B20" s="7"/>
      <c r="C20" s="22" t="s">
        <v>23</v>
      </c>
      <c r="D20" s="24"/>
      <c r="F20" s="30"/>
      <c r="H20" s="10"/>
    </row>
    <row r="21" spans="2:8" s="6" customFormat="1" ht="12.75">
      <c r="B21" s="7"/>
      <c r="C21" s="8"/>
      <c r="D21" s="24"/>
      <c r="F21" s="30"/>
      <c r="H21" s="10"/>
    </row>
    <row r="22" spans="2:8" s="6" customFormat="1" ht="12.75">
      <c r="B22" s="7" t="s">
        <v>24</v>
      </c>
      <c r="C22" s="8" t="s">
        <v>25</v>
      </c>
      <c r="D22" s="19">
        <f>IF((D12-H8)&gt;0,D12-H8,0)</f>
        <v>0</v>
      </c>
      <c r="F22" s="30"/>
      <c r="H22" s="10"/>
    </row>
    <row r="23" spans="2:8" s="6" customFormat="1" ht="12.75">
      <c r="B23" s="7"/>
      <c r="C23" s="8"/>
      <c r="D23" s="13"/>
      <c r="F23" s="31" t="s">
        <v>26</v>
      </c>
      <c r="H23" s="10"/>
    </row>
    <row r="24" spans="2:8" s="6" customFormat="1" ht="12.75">
      <c r="B24" s="7" t="s">
        <v>27</v>
      </c>
      <c r="C24" s="8" t="s">
        <v>28</v>
      </c>
      <c r="D24" s="13">
        <v>2</v>
      </c>
      <c r="F24" s="31" t="s">
        <v>29</v>
      </c>
      <c r="H24" s="10"/>
    </row>
    <row r="25" spans="2:8" s="6" customFormat="1" ht="12.75">
      <c r="B25" s="7"/>
      <c r="C25" s="8"/>
      <c r="D25" s="13"/>
      <c r="F25" s="32">
        <v>1</v>
      </c>
      <c r="H25" s="10"/>
    </row>
    <row r="26" spans="2:8" s="6" customFormat="1" ht="12.75">
      <c r="B26" s="7"/>
      <c r="C26" s="8"/>
      <c r="D26" s="13"/>
      <c r="H26" s="10"/>
    </row>
    <row r="27" spans="2:8" s="6" customFormat="1" ht="15.75">
      <c r="B27" s="33" t="s">
        <v>30</v>
      </c>
      <c r="C27" s="34" t="s">
        <v>31</v>
      </c>
      <c r="D27" s="35">
        <f>D8+D16+D18+IF(F25=1,D18,0)</f>
        <v>6812</v>
      </c>
      <c r="F27" s="10"/>
      <c r="H27" s="10"/>
    </row>
    <row r="28" spans="2:8" s="6" customFormat="1" ht="15.75">
      <c r="B28" s="33"/>
      <c r="C28" s="22" t="s">
        <v>32</v>
      </c>
      <c r="D28" s="35"/>
      <c r="F28" s="10"/>
      <c r="G28" s="36" t="s">
        <v>33</v>
      </c>
      <c r="H28" s="10"/>
    </row>
    <row r="29" spans="2:8" s="6" customFormat="1" ht="12.75">
      <c r="B29" s="7"/>
      <c r="C29" s="8"/>
      <c r="D29" s="24"/>
      <c r="F29" s="10"/>
      <c r="G29" s="37" t="s">
        <v>34</v>
      </c>
      <c r="H29" s="10"/>
    </row>
    <row r="30" spans="2:8" s="6" customFormat="1" ht="20.25">
      <c r="B30" s="38" t="s">
        <v>35</v>
      </c>
      <c r="C30" s="39" t="s">
        <v>36</v>
      </c>
      <c r="D30" s="40">
        <f>D4-D27</f>
        <v>1482</v>
      </c>
      <c r="F30" s="10"/>
      <c r="G30" s="41" t="s">
        <v>37</v>
      </c>
      <c r="H30" s="10"/>
    </row>
    <row r="31" spans="2:8" s="6" customFormat="1" ht="12.75">
      <c r="B31" s="7"/>
      <c r="C31" s="8"/>
      <c r="D31" s="13"/>
      <c r="F31" s="10"/>
      <c r="H31" s="10"/>
    </row>
    <row r="32" spans="2:8" s="6" customFormat="1" ht="12.75">
      <c r="B32" s="7"/>
      <c r="C32" s="8" t="s">
        <v>38</v>
      </c>
      <c r="D32" s="13"/>
      <c r="F32" s="10"/>
      <c r="H32" s="10"/>
    </row>
    <row r="33" spans="2:8" s="6" customFormat="1" ht="12.75">
      <c r="B33" s="7"/>
      <c r="C33" s="8"/>
      <c r="D33" s="13"/>
      <c r="F33" s="10"/>
      <c r="H33" s="10"/>
    </row>
    <row r="34" spans="2:8" s="6" customFormat="1" ht="12.75">
      <c r="B34" s="7"/>
      <c r="C34" s="8"/>
      <c r="D34" s="13"/>
      <c r="F34" s="10"/>
      <c r="H34" s="10"/>
    </row>
    <row r="35" spans="2:8" s="6" customFormat="1" ht="12.75">
      <c r="B35" s="7"/>
      <c r="C35" s="8"/>
      <c r="D35" s="13"/>
      <c r="F35" s="10"/>
      <c r="H35" s="10"/>
    </row>
    <row r="36" spans="2:8" s="6" customFormat="1" ht="12.75">
      <c r="B36" s="7"/>
      <c r="C36" s="8"/>
      <c r="D36" s="13"/>
      <c r="F36" s="10"/>
      <c r="H36" s="10"/>
    </row>
    <row r="37" spans="2:8" s="6" customFormat="1" ht="12.75">
      <c r="B37" s="7"/>
      <c r="C37" s="8"/>
      <c r="D37" s="13"/>
      <c r="F37" s="10"/>
      <c r="H37" s="10"/>
    </row>
    <row r="38" spans="2:8" s="6" customFormat="1" ht="12.75">
      <c r="B38" s="7"/>
      <c r="C38" s="8"/>
      <c r="D38" s="13"/>
      <c r="F38" s="10"/>
      <c r="H38" s="10"/>
    </row>
    <row r="39" spans="2:8" s="6" customFormat="1" ht="12.75">
      <c r="B39" s="7"/>
      <c r="C39" s="8"/>
      <c r="D39" s="13"/>
      <c r="F39" s="10"/>
      <c r="H39" s="10"/>
    </row>
    <row r="40" spans="2:8" s="6" customFormat="1" ht="12.75">
      <c r="B40" s="7"/>
      <c r="C40" s="8"/>
      <c r="D40" s="13"/>
      <c r="F40" s="10"/>
      <c r="H40" s="10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5"/>
  <sheetViews>
    <sheetView workbookViewId="0" topLeftCell="A1">
      <selection activeCell="B13" sqref="B13"/>
    </sheetView>
  </sheetViews>
  <sheetFormatPr defaultColWidth="9.00390625" defaultRowHeight="12.75"/>
  <cols>
    <col min="1" max="1" width="9.125" style="42" customWidth="1"/>
    <col min="2" max="2" width="32.00390625" style="42" customWidth="1"/>
    <col min="3" max="3" width="25.375" style="42" customWidth="1"/>
    <col min="4" max="4" width="22.25390625" style="42" customWidth="1"/>
    <col min="5" max="5" width="20.125" style="42" customWidth="1"/>
    <col min="6" max="16384" width="9.125" style="42" customWidth="1"/>
  </cols>
  <sheetData>
    <row r="3" spans="2:5" ht="15">
      <c r="B3" s="43"/>
      <c r="C3" s="44" t="s">
        <v>39</v>
      </c>
      <c r="D3" s="45" t="s">
        <v>40</v>
      </c>
      <c r="E3" s="45" t="s">
        <v>41</v>
      </c>
    </row>
    <row r="4" spans="2:5" ht="12.75">
      <c r="B4" s="46" t="s">
        <v>42</v>
      </c>
      <c r="C4" s="47">
        <v>1600</v>
      </c>
      <c r="D4" s="48">
        <v>1690</v>
      </c>
      <c r="E4" s="49" t="s">
        <v>43</v>
      </c>
    </row>
    <row r="5" spans="2:5" ht="12.75">
      <c r="B5" s="46" t="s">
        <v>44</v>
      </c>
      <c r="C5" s="47">
        <v>1780</v>
      </c>
      <c r="D5" s="48">
        <v>1890</v>
      </c>
      <c r="E5" s="49" t="s">
        <v>45</v>
      </c>
    </row>
    <row r="6" spans="2:5" ht="12.75">
      <c r="B6" s="46" t="s">
        <v>46</v>
      </c>
      <c r="C6" s="47">
        <v>2110</v>
      </c>
      <c r="D6" s="48">
        <v>2230</v>
      </c>
      <c r="E6" s="49" t="s">
        <v>47</v>
      </c>
    </row>
    <row r="7" spans="2:5" ht="12.75">
      <c r="B7" s="46" t="s">
        <v>48</v>
      </c>
      <c r="C7" s="47">
        <v>2310</v>
      </c>
      <c r="D7" s="48">
        <v>2450</v>
      </c>
      <c r="E7" s="49" t="s">
        <v>49</v>
      </c>
    </row>
    <row r="8" spans="2:5" ht="12.75">
      <c r="B8" s="50" t="s">
        <v>4</v>
      </c>
      <c r="C8" s="51">
        <v>2190</v>
      </c>
      <c r="D8" s="52">
        <v>2320</v>
      </c>
      <c r="E8" s="53" t="s">
        <v>50</v>
      </c>
    </row>
    <row r="11" spans="2:5" ht="15">
      <c r="B11" s="43"/>
      <c r="C11" s="54" t="s">
        <v>39</v>
      </c>
      <c r="D11" s="45" t="s">
        <v>40</v>
      </c>
      <c r="E11" s="45" t="s">
        <v>41</v>
      </c>
    </row>
    <row r="12" spans="2:5" ht="12.75">
      <c r="B12" s="50" t="s">
        <v>51</v>
      </c>
      <c r="C12" s="55">
        <v>1580</v>
      </c>
      <c r="D12" s="52">
        <v>1780</v>
      </c>
      <c r="E12" s="53" t="s">
        <v>52</v>
      </c>
    </row>
    <row r="13" spans="2:5" ht="12.75">
      <c r="B13" s="46" t="s">
        <v>53</v>
      </c>
      <c r="C13" s="56">
        <v>2060</v>
      </c>
      <c r="D13" s="48">
        <v>2320</v>
      </c>
      <c r="E13" s="49" t="s">
        <v>54</v>
      </c>
    </row>
    <row r="14" spans="2:5" ht="12.75">
      <c r="B14" s="46" t="s">
        <v>55</v>
      </c>
      <c r="C14" s="56">
        <v>2560</v>
      </c>
      <c r="D14" s="48">
        <v>2880</v>
      </c>
      <c r="E14" s="49" t="s">
        <v>56</v>
      </c>
    </row>
    <row r="15" spans="2:5" ht="12.75">
      <c r="B15" s="46" t="s">
        <v>57</v>
      </c>
      <c r="C15" s="56">
        <v>2870</v>
      </c>
      <c r="D15" s="48">
        <v>3230</v>
      </c>
      <c r="E15" s="49" t="s">
        <v>58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5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.37890625" style="57" customWidth="1"/>
    <col min="2" max="2" width="4.125" style="58" customWidth="1"/>
    <col min="3" max="3" width="43.75390625" style="59" customWidth="1"/>
    <col min="4" max="4" width="19.625" style="60" customWidth="1"/>
    <col min="5" max="5" width="3.125" style="57" customWidth="1"/>
    <col min="6" max="6" width="23.125" style="61" customWidth="1"/>
    <col min="7" max="7" width="33.625" style="57" customWidth="1"/>
    <col min="8" max="8" width="13.75390625" style="61" customWidth="1"/>
    <col min="9" max="9" width="4.375" style="57" customWidth="1"/>
    <col min="10" max="16384" width="9.125" style="57" customWidth="1"/>
  </cols>
  <sheetData>
    <row r="2" ht="20.25">
      <c r="C2" s="62" t="s">
        <v>0</v>
      </c>
    </row>
    <row r="3" ht="24" customHeight="1"/>
    <row r="4" spans="2:8" s="63" customFormat="1" ht="12.75">
      <c r="B4" s="64" t="s">
        <v>1</v>
      </c>
      <c r="C4" s="65" t="s">
        <v>2</v>
      </c>
      <c r="D4" s="66">
        <v>19463</v>
      </c>
      <c r="F4" s="67"/>
      <c r="G4" s="68" t="s">
        <v>3</v>
      </c>
      <c r="H4" s="21">
        <v>7989</v>
      </c>
    </row>
    <row r="5" spans="2:8" s="63" customFormat="1" ht="12.75">
      <c r="B5" s="64"/>
      <c r="C5" s="65"/>
      <c r="D5" s="24"/>
      <c r="F5" s="67"/>
      <c r="G5" s="69" t="s">
        <v>51</v>
      </c>
      <c r="H5" s="70">
        <v>3126</v>
      </c>
    </row>
    <row r="6" spans="2:8" s="63" customFormat="1" ht="12.75">
      <c r="B6" s="64" t="s">
        <v>5</v>
      </c>
      <c r="C6" s="65" t="s">
        <v>6</v>
      </c>
      <c r="D6" s="71">
        <v>2</v>
      </c>
      <c r="F6" s="67"/>
      <c r="G6" s="72" t="s">
        <v>59</v>
      </c>
      <c r="H6" s="73">
        <v>4597</v>
      </c>
    </row>
    <row r="7" spans="2:8" s="63" customFormat="1" ht="12.75">
      <c r="B7" s="64"/>
      <c r="C7" s="65"/>
      <c r="D7" s="24"/>
      <c r="F7" s="67"/>
      <c r="H7" s="67"/>
    </row>
    <row r="8" spans="2:8" s="63" customFormat="1" ht="12.75">
      <c r="B8" s="64" t="s">
        <v>8</v>
      </c>
      <c r="C8" s="65" t="s">
        <v>9</v>
      </c>
      <c r="D8" s="74">
        <f>CEILING((D6*D10)+D9,1)</f>
        <v>7989</v>
      </c>
      <c r="F8" s="67"/>
      <c r="G8" s="75" t="s">
        <v>60</v>
      </c>
      <c r="H8" s="76">
        <f>H4</f>
        <v>7989</v>
      </c>
    </row>
    <row r="9" spans="2:8" s="63" customFormat="1" ht="12.75">
      <c r="B9" s="64"/>
      <c r="C9" s="77" t="s">
        <v>61</v>
      </c>
      <c r="D9" s="78">
        <f>CEILING(2*$H$4/3,0.01)</f>
        <v>5326</v>
      </c>
      <c r="F9" s="67"/>
      <c r="G9" s="79" t="s">
        <v>62</v>
      </c>
      <c r="H9" s="67"/>
    </row>
    <row r="10" spans="2:8" s="63" customFormat="1" ht="12.75">
      <c r="B10" s="64"/>
      <c r="C10" s="77" t="s">
        <v>12</v>
      </c>
      <c r="D10" s="78">
        <f>CEILING(0.25*$D$9,0.01)</f>
        <v>1331.5</v>
      </c>
      <c r="F10" s="67"/>
      <c r="H10" s="67"/>
    </row>
    <row r="11" spans="2:8" s="63" customFormat="1" ht="12.75">
      <c r="B11" s="64"/>
      <c r="C11" s="65"/>
      <c r="D11" s="24"/>
      <c r="F11" s="80" t="s">
        <v>13</v>
      </c>
      <c r="H11" s="81"/>
    </row>
    <row r="12" spans="2:8" s="63" customFormat="1" ht="12.75">
      <c r="B12" s="64" t="s">
        <v>14</v>
      </c>
      <c r="C12" s="65" t="s">
        <v>15</v>
      </c>
      <c r="D12" s="19">
        <f>IF(F12&gt;H8,F12,F12-MOD(F12,3))</f>
        <v>11474</v>
      </c>
      <c r="F12" s="27">
        <f>D4-D8</f>
        <v>11474</v>
      </c>
      <c r="H12" s="67"/>
    </row>
    <row r="13" spans="2:8" s="63" customFormat="1" ht="12.75">
      <c r="B13" s="64"/>
      <c r="C13" s="77" t="s">
        <v>63</v>
      </c>
      <c r="D13" s="19"/>
      <c r="F13" s="28"/>
      <c r="H13" s="67"/>
    </row>
    <row r="14" spans="2:8" s="63" customFormat="1" ht="12.75">
      <c r="B14" s="64"/>
      <c r="C14" s="77" t="s">
        <v>17</v>
      </c>
      <c r="D14" s="24"/>
      <c r="F14" s="29"/>
      <c r="H14" s="67"/>
    </row>
    <row r="15" spans="2:8" s="63" customFormat="1" ht="12.75">
      <c r="B15" s="64"/>
      <c r="C15" s="77"/>
      <c r="D15" s="24"/>
      <c r="F15" s="30"/>
      <c r="H15" s="67"/>
    </row>
    <row r="16" spans="2:8" s="63" customFormat="1" ht="12.75">
      <c r="B16" s="64" t="s">
        <v>18</v>
      </c>
      <c r="C16" s="65" t="s">
        <v>19</v>
      </c>
      <c r="D16" s="19">
        <f>F12-D12</f>
        <v>0</v>
      </c>
      <c r="F16" s="30"/>
      <c r="H16" s="67"/>
    </row>
    <row r="17" spans="2:8" s="63" customFormat="1" ht="12.75">
      <c r="B17" s="64"/>
      <c r="C17" s="65"/>
      <c r="D17" s="24"/>
      <c r="F17" s="30"/>
      <c r="H17" s="67"/>
    </row>
    <row r="18" spans="2:8" s="63" customFormat="1" ht="12.75">
      <c r="B18" s="64" t="s">
        <v>20</v>
      </c>
      <c r="C18" s="65" t="s">
        <v>21</v>
      </c>
      <c r="D18" s="19">
        <f>IF(D12&gt;H8,F18,D12/3)</f>
        <v>2663</v>
      </c>
      <c r="F18" s="27">
        <f>FLOOR(H8/3,1)</f>
        <v>2663</v>
      </c>
      <c r="H18" s="67"/>
    </row>
    <row r="19" spans="2:8" s="63" customFormat="1" ht="12.75">
      <c r="B19" s="64"/>
      <c r="C19" s="77" t="s">
        <v>22</v>
      </c>
      <c r="D19" s="24"/>
      <c r="F19" s="30"/>
      <c r="H19" s="67"/>
    </row>
    <row r="20" spans="2:8" s="63" customFormat="1" ht="12.75">
      <c r="B20" s="64"/>
      <c r="C20" s="77" t="s">
        <v>64</v>
      </c>
      <c r="D20" s="24"/>
      <c r="F20" s="30"/>
      <c r="H20" s="67"/>
    </row>
    <row r="21" spans="2:8" s="63" customFormat="1" ht="12.75">
      <c r="B21" s="64"/>
      <c r="C21" s="65"/>
      <c r="D21" s="24"/>
      <c r="F21" s="30"/>
      <c r="H21" s="67"/>
    </row>
    <row r="22" spans="2:8" s="63" customFormat="1" ht="12.75">
      <c r="B22" s="64" t="s">
        <v>24</v>
      </c>
      <c r="C22" s="65" t="s">
        <v>65</v>
      </c>
      <c r="D22" s="19">
        <f>IF((D12-H8)&gt;0,D12-H8,0)</f>
        <v>3485</v>
      </c>
      <c r="F22" s="30"/>
      <c r="G22" s="82"/>
      <c r="H22" s="67"/>
    </row>
    <row r="23" spans="2:8" s="63" customFormat="1" ht="12.75">
      <c r="B23" s="64"/>
      <c r="C23" s="65"/>
      <c r="D23" s="24"/>
      <c r="F23" s="31" t="s">
        <v>26</v>
      </c>
      <c r="H23" s="67"/>
    </row>
    <row r="24" spans="2:8" s="63" customFormat="1" ht="12.75">
      <c r="B24" s="64" t="s">
        <v>27</v>
      </c>
      <c r="C24" s="65" t="s">
        <v>28</v>
      </c>
      <c r="D24" s="24">
        <v>2</v>
      </c>
      <c r="F24" s="31" t="s">
        <v>29</v>
      </c>
      <c r="H24" s="67"/>
    </row>
    <row r="25" spans="2:8" s="63" customFormat="1" ht="12.75">
      <c r="B25" s="64"/>
      <c r="C25" s="65"/>
      <c r="D25" s="24"/>
      <c r="F25" s="32">
        <v>1</v>
      </c>
      <c r="H25" s="67"/>
    </row>
    <row r="26" spans="2:8" s="63" customFormat="1" ht="12.75">
      <c r="B26" s="64"/>
      <c r="C26" s="65"/>
      <c r="D26" s="24"/>
      <c r="H26" s="67"/>
    </row>
    <row r="27" spans="2:8" s="63" customFormat="1" ht="12.75">
      <c r="B27" s="64" t="s">
        <v>30</v>
      </c>
      <c r="C27" s="65" t="s">
        <v>66</v>
      </c>
      <c r="D27" s="19">
        <f>IF(D12&gt;H4,H4-3*D18,0)</f>
        <v>0</v>
      </c>
      <c r="H27" s="67"/>
    </row>
    <row r="28" spans="2:8" s="63" customFormat="1" ht="12.75">
      <c r="B28" s="64"/>
      <c r="C28" s="65"/>
      <c r="D28" s="24"/>
      <c r="H28" s="67"/>
    </row>
    <row r="29" spans="2:8" s="63" customFormat="1" ht="12.75">
      <c r="B29" s="64"/>
      <c r="C29" s="65"/>
      <c r="D29" s="24"/>
      <c r="H29" s="67"/>
    </row>
    <row r="30" spans="2:8" s="63" customFormat="1" ht="15.75">
      <c r="B30" s="83" t="s">
        <v>35</v>
      </c>
      <c r="C30" s="84" t="s">
        <v>31</v>
      </c>
      <c r="D30" s="35">
        <f>D8+D16+D18+IF(F25=1,D18,0)+D27</f>
        <v>13315</v>
      </c>
      <c r="F30" s="67"/>
      <c r="H30" s="67"/>
    </row>
    <row r="31" spans="2:8" s="63" customFormat="1" ht="15.75">
      <c r="B31" s="83"/>
      <c r="C31" s="77" t="s">
        <v>67</v>
      </c>
      <c r="D31" s="35"/>
      <c r="F31" s="67"/>
      <c r="G31" s="85" t="s">
        <v>33</v>
      </c>
      <c r="H31" s="67"/>
    </row>
    <row r="32" spans="2:8" s="63" customFormat="1" ht="15.75">
      <c r="B32" s="83"/>
      <c r="C32" s="86" t="s">
        <v>68</v>
      </c>
      <c r="D32" s="35"/>
      <c r="F32" s="67"/>
      <c r="G32" s="87"/>
      <c r="H32" s="67"/>
    </row>
    <row r="33" spans="2:8" s="63" customFormat="1" ht="12.75">
      <c r="B33" s="64"/>
      <c r="C33" s="65"/>
      <c r="D33" s="24"/>
      <c r="F33" s="67"/>
      <c r="G33" s="88" t="s">
        <v>34</v>
      </c>
      <c r="H33" s="67"/>
    </row>
    <row r="34" spans="2:8" s="63" customFormat="1" ht="20.25">
      <c r="B34" s="89" t="s">
        <v>69</v>
      </c>
      <c r="C34" s="90" t="s">
        <v>36</v>
      </c>
      <c r="D34" s="40">
        <f>D4-D30</f>
        <v>6148</v>
      </c>
      <c r="F34" s="67"/>
      <c r="G34" s="91" t="s">
        <v>37</v>
      </c>
      <c r="H34" s="67"/>
    </row>
    <row r="35" spans="2:8" s="63" customFormat="1" ht="12.75">
      <c r="B35" s="64"/>
      <c r="C35" s="77" t="s">
        <v>70</v>
      </c>
      <c r="D35" s="24"/>
      <c r="F35" s="67"/>
      <c r="H35" s="67"/>
    </row>
    <row r="36" spans="2:8" s="63" customFormat="1" ht="12.75">
      <c r="B36" s="64"/>
      <c r="C36" s="65"/>
      <c r="D36" s="24"/>
      <c r="F36" s="67"/>
      <c r="H36" s="67"/>
    </row>
    <row r="37" spans="2:8" s="63" customFormat="1" ht="12.75">
      <c r="B37" s="64"/>
      <c r="C37" s="65" t="s">
        <v>71</v>
      </c>
      <c r="D37" s="24"/>
      <c r="F37" s="67"/>
      <c r="H37" s="67"/>
    </row>
    <row r="38" spans="2:8" s="63" customFormat="1" ht="12.75">
      <c r="B38" s="64"/>
      <c r="C38" s="65"/>
      <c r="D38" s="24"/>
      <c r="F38" s="67"/>
      <c r="H38" s="67"/>
    </row>
    <row r="39" spans="2:8" s="63" customFormat="1" ht="12.75">
      <c r="B39" s="64"/>
      <c r="C39" s="65"/>
      <c r="D39" s="24"/>
      <c r="F39" s="67"/>
      <c r="H39" s="67"/>
    </row>
    <row r="40" spans="2:8" s="63" customFormat="1" ht="12.75">
      <c r="B40" s="64"/>
      <c r="C40" s="65"/>
      <c r="D40" s="24"/>
      <c r="F40" s="67"/>
      <c r="H40" s="67"/>
    </row>
    <row r="41" spans="2:8" s="63" customFormat="1" ht="12.75">
      <c r="B41" s="64"/>
      <c r="C41" s="65"/>
      <c r="D41" s="24"/>
      <c r="F41" s="67"/>
      <c r="H41" s="67"/>
    </row>
    <row r="42" spans="2:8" s="63" customFormat="1" ht="12.75">
      <c r="B42" s="64"/>
      <c r="C42" s="65"/>
      <c r="D42" s="24"/>
      <c r="F42" s="67"/>
      <c r="H42" s="67"/>
    </row>
    <row r="43" spans="2:8" s="63" customFormat="1" ht="12.75">
      <c r="B43" s="64"/>
      <c r="C43" s="65"/>
      <c r="D43" s="24"/>
      <c r="F43" s="67"/>
      <c r="H43" s="67"/>
    </row>
    <row r="44" spans="2:8" s="63" customFormat="1" ht="12.75">
      <c r="B44" s="64"/>
      <c r="C44" s="65"/>
      <c r="D44" s="24"/>
      <c r="F44" s="67"/>
      <c r="H44" s="67"/>
    </row>
    <row r="45" spans="2:8" s="63" customFormat="1" ht="12.75">
      <c r="B45" s="64"/>
      <c r="C45" s="65"/>
      <c r="D45" s="24"/>
      <c r="F45" s="67"/>
      <c r="H45" s="6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Mieres</cp:lastModifiedBy>
  <dcterms:created xsi:type="dcterms:W3CDTF">2011-01-24T12:45:12Z</dcterms:created>
  <dcterms:modified xsi:type="dcterms:W3CDTF">2011-03-07T09:15:19Z</dcterms:modified>
  <cp:category/>
  <cp:version/>
  <cp:contentType/>
  <cp:contentStatus/>
</cp:coreProperties>
</file>