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7" activeTab="0"/>
  </bookViews>
  <sheets>
    <sheet name="Vypocet CZ 2014" sheetId="1" r:id="rId1"/>
    <sheet name="Vypocet SK 2012" sheetId="2" r:id="rId2"/>
  </sheets>
  <definedNames/>
  <calcPr fullCalcOnLoad="1"/>
</workbook>
</file>

<file path=xl/sharedStrings.xml><?xml version="1.0" encoding="utf-8"?>
<sst xmlns="http://schemas.openxmlformats.org/spreadsheetml/2006/main" count="82" uniqueCount="54">
  <si>
    <t>Výpočet přednostních srážek ze mzdy</t>
  </si>
  <si>
    <t>ř.1</t>
  </si>
  <si>
    <t xml:space="preserve">Čistá mzda </t>
  </si>
  <si>
    <t>Životní minimum jednotlivce (ŽMJ)</t>
  </si>
  <si>
    <t>Jednotlivec</t>
  </si>
  <si>
    <t>ř.2</t>
  </si>
  <si>
    <t>Počet vyživovaných osob</t>
  </si>
  <si>
    <t>Bydlení jednotlivce</t>
  </si>
  <si>
    <t>ř.3</t>
  </si>
  <si>
    <t xml:space="preserve">Základní nezabavitelná částka </t>
  </si>
  <si>
    <t>Hranice pro srážku bez omezení</t>
  </si>
  <si>
    <t>z toho na osobu povinného (2/3 ŽMJ)</t>
  </si>
  <si>
    <t>(100% ŽMJ)</t>
  </si>
  <si>
    <t>z toho na každou vyživovanou osobu (25% ŽMJ)</t>
  </si>
  <si>
    <t>Pomocné hodnoty</t>
  </si>
  <si>
    <t>ř.4</t>
  </si>
  <si>
    <r>
      <t xml:space="preserve">Zbytek čisté mzdy (ZČM) </t>
    </r>
    <r>
      <rPr>
        <i/>
        <sz val="10"/>
        <rFont val="Arial CE"/>
        <family val="2"/>
      </rPr>
      <t>(ř.1-ř.3)</t>
    </r>
  </si>
  <si>
    <t>pokud nepřesahuje částka 100%ŽMJ,</t>
  </si>
  <si>
    <t>zaokrouhlí se na celé 3Kč dolů.</t>
  </si>
  <si>
    <t>ř.5</t>
  </si>
  <si>
    <r>
      <t xml:space="preserve">Zbytek po zaokrouhlení </t>
    </r>
    <r>
      <rPr>
        <i/>
        <sz val="10"/>
        <rFont val="Arial CE"/>
        <family val="2"/>
      </rPr>
      <t>(viz.ř.4)</t>
    </r>
  </si>
  <si>
    <t>ř.6</t>
  </si>
  <si>
    <t>Třetiny</t>
  </si>
  <si>
    <t xml:space="preserve">1/3 z ZČM (ř.4), pokud je tento vyšší než </t>
  </si>
  <si>
    <t>100%ŽMJ pak 1/3 z této hranice</t>
  </si>
  <si>
    <t>ř.7</t>
  </si>
  <si>
    <r>
      <t xml:space="preserve">Srážka bez omezení </t>
    </r>
    <r>
      <rPr>
        <i/>
        <sz val="10"/>
        <rFont val="Arial CE"/>
        <family val="2"/>
      </rPr>
      <t>(ZČM nad 100%ŽMJ)</t>
    </r>
  </si>
  <si>
    <t>jednotřetinová</t>
  </si>
  <si>
    <t>ř.8</t>
  </si>
  <si>
    <t>Typ srážky</t>
  </si>
  <si>
    <t>dvoutřetinová</t>
  </si>
  <si>
    <t>ř.9</t>
  </si>
  <si>
    <r>
      <t xml:space="preserve">Zbytek třetin do ŽMJ </t>
    </r>
    <r>
      <rPr>
        <sz val="10"/>
        <rFont val="Arial CE"/>
        <family val="2"/>
      </rPr>
      <t>(ŽMJ - 3xTřetina)</t>
    </r>
  </si>
  <si>
    <t>ř.10</t>
  </si>
  <si>
    <t>NEZABAVITELNÁ (nepostižitelná) ČÁST MZDY</t>
  </si>
  <si>
    <t>ZNČ(ř.3)+Zbytek pro zaokr.(ř.5)+třetí třetina(ř.6)+</t>
  </si>
  <si>
    <t>VYSVĚTLIVKY</t>
  </si>
  <si>
    <t>+u jednotřetinové srážky i druhá třetina+Zbytek třetin(ř.9)</t>
  </si>
  <si>
    <t>Žlutě podbarvené pole jsou editovatelné.</t>
  </si>
  <si>
    <t>ř.11</t>
  </si>
  <si>
    <t>MAXIMÁLNÍ VÝŠE SRÁŽKY</t>
  </si>
  <si>
    <t>Modré texty jsou mezivýsledky</t>
  </si>
  <si>
    <t>Čistá mzda(ř.1) - Nezabav.část mzdy(ř.9)</t>
  </si>
  <si>
    <t>© Miroslav Kašpar, Vsetín</t>
  </si>
  <si>
    <t>Výpočet přednostních srážek ze mzdy – SLOVENSKO (EUR)</t>
  </si>
  <si>
    <t>Ostatní osoby (25% živ.min.)</t>
  </si>
  <si>
    <t>Domácnost jednotlivce (60% ž.m.)</t>
  </si>
  <si>
    <t>150 % ŽMJ</t>
  </si>
  <si>
    <t xml:space="preserve">z toho na osobu povinného </t>
  </si>
  <si>
    <t xml:space="preserve">z toho na vyživované osoby </t>
  </si>
  <si>
    <t>pokud nepřesahuje částka 150%ŽMJ,</t>
  </si>
  <si>
    <t>150%ŽMJ pak 1/3 z tdasféto hranice</t>
  </si>
  <si>
    <r>
      <t xml:space="preserve">Srážka bez omezení </t>
    </r>
    <r>
      <rPr>
        <i/>
        <sz val="10"/>
        <rFont val="Arial CE"/>
        <family val="2"/>
      </rPr>
      <t>(ZČM nad 150%ŽMJ)</t>
    </r>
  </si>
  <si>
    <t>ZNČ(ř.3)+Zbytek pro zaokr.(ř.5)+třetí třetina(ř.6)+u jednotřetinové srážky i druhá třetina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</si>
</sst>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&quot; Kč&quot;"/>
    <numFmt numFmtId="167" formatCode="#,##0"/>
    <numFmt numFmtId="168" formatCode="#,##0.00&quot; Kč&quot;"/>
    <numFmt numFmtId="169" formatCode="#,##0.00\ [$EUR];[RED]\-#,##0.00\ [$EUR]"/>
  </numFmts>
  <fonts count="1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6"/>
      <color indexed="57"/>
      <name val="Arial CE"/>
      <family val="2"/>
    </font>
    <font>
      <b/>
      <sz val="10"/>
      <color indexed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10"/>
      <color indexed="48"/>
      <name val="Arial CE"/>
      <family val="2"/>
    </font>
    <font>
      <i/>
      <sz val="8"/>
      <color indexed="22"/>
      <name val="Arial CE"/>
      <family val="2"/>
    </font>
    <font>
      <sz val="10"/>
      <color indexed="2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57"/>
      <name val="Arial CE"/>
      <family val="2"/>
    </font>
    <font>
      <b/>
      <sz val="14"/>
      <color indexed="57"/>
      <name val="Times New Roman CE"/>
      <family val="1"/>
    </font>
    <font>
      <b/>
      <sz val="16"/>
      <color indexed="57"/>
      <name val="Times New Roman CE"/>
      <family val="1"/>
    </font>
    <font>
      <sz val="10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6" fontId="0" fillId="0" borderId="0" xfId="0" applyNumberForma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/>
    </xf>
    <xf numFmtId="164" fontId="3" fillId="0" borderId="0" xfId="0" applyFont="1" applyAlignment="1" applyProtection="1">
      <alignment/>
      <protection hidden="1"/>
    </xf>
    <xf numFmtId="164" fontId="0" fillId="0" borderId="0" xfId="0" applyAlignment="1" applyProtection="1">
      <alignment vertical="center"/>
      <protection hidden="1"/>
    </xf>
    <xf numFmtId="165" fontId="0" fillId="0" borderId="0" xfId="0" applyNumberFormat="1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6" fontId="0" fillId="2" borderId="1" xfId="0" applyNumberFormat="1" applyFill="1" applyBorder="1" applyAlignment="1" applyProtection="1">
      <alignment horizontal="center" vertical="center"/>
      <protection hidden="1" locked="0"/>
    </xf>
    <xf numFmtId="164" fontId="0" fillId="0" borderId="0" xfId="0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6" fontId="4" fillId="0" borderId="1" xfId="0" applyNumberFormat="1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vertical="center"/>
      <protection/>
    </xf>
    <xf numFmtId="166" fontId="0" fillId="0" borderId="0" xfId="0" applyNumberFormat="1" applyAlignment="1" applyProtection="1">
      <alignment horizontal="center" vertical="center"/>
      <protection hidden="1"/>
    </xf>
    <xf numFmtId="164" fontId="5" fillId="0" borderId="2" xfId="0" applyFont="1" applyBorder="1" applyAlignment="1" applyProtection="1">
      <alignment vertical="center"/>
      <protection hidden="1"/>
    </xf>
    <xf numFmtId="166" fontId="0" fillId="2" borderId="2" xfId="0" applyNumberFormat="1" applyFont="1" applyFill="1" applyBorder="1" applyAlignment="1" applyProtection="1">
      <alignment horizontal="center" vertical="center"/>
      <protection hidden="1" locked="0"/>
    </xf>
    <xf numFmtId="167" fontId="0" fillId="2" borderId="1" xfId="0" applyNumberFormat="1" applyFill="1" applyBorder="1" applyAlignment="1" applyProtection="1">
      <alignment horizontal="center" vertical="center"/>
      <protection hidden="1" locked="0"/>
    </xf>
    <xf numFmtId="164" fontId="5" fillId="0" borderId="1" xfId="0" applyFont="1" applyBorder="1" applyAlignment="1" applyProtection="1">
      <alignment vertical="center"/>
      <protection hidden="1"/>
    </xf>
    <xf numFmtId="166" fontId="0" fillId="2" borderId="1" xfId="0" applyNumberFormat="1" applyFont="1" applyFill="1" applyBorder="1" applyAlignment="1" applyProtection="1">
      <alignment horizontal="center" vertical="center"/>
      <protection hidden="1" locked="0"/>
    </xf>
    <xf numFmtId="168" fontId="4" fillId="0" borderId="0" xfId="0" applyNumberFormat="1" applyFont="1" applyAlignment="1" applyProtection="1">
      <alignment horizontal="center" vertical="center"/>
      <protection hidden="1"/>
    </xf>
    <xf numFmtId="164" fontId="2" fillId="0" borderId="3" xfId="0" applyFont="1" applyBorder="1" applyAlignment="1" applyProtection="1">
      <alignment vertical="center"/>
      <protection hidden="1"/>
    </xf>
    <xf numFmtId="166" fontId="4" fillId="0" borderId="4" xfId="0" applyNumberFormat="1" applyFont="1" applyBorder="1" applyAlignment="1" applyProtection="1">
      <alignment horizontal="center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8" fontId="6" fillId="0" borderId="0" xfId="0" applyNumberFormat="1" applyFont="1" applyAlignment="1" applyProtection="1">
      <alignment horizontal="center" vertical="center"/>
      <protection hidden="1"/>
    </xf>
    <xf numFmtId="164" fontId="2" fillId="0" borderId="2" xfId="0" applyFont="1" applyBorder="1" applyAlignment="1" applyProtection="1">
      <alignment vertical="center"/>
      <protection hidden="1"/>
    </xf>
    <xf numFmtId="164" fontId="7" fillId="3" borderId="1" xfId="0" applyFont="1" applyFill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 horizontal="center" vertical="center"/>
      <protection hidden="1"/>
    </xf>
    <xf numFmtId="166" fontId="4" fillId="0" borderId="0" xfId="0" applyNumberFormat="1" applyFont="1" applyAlignment="1" applyProtection="1">
      <alignment horizontal="center" vertical="center"/>
      <protection hidden="1"/>
    </xf>
    <xf numFmtId="164" fontId="9" fillId="3" borderId="0" xfId="0" applyNumberFormat="1" applyFont="1" applyFill="1" applyAlignment="1" applyProtection="1">
      <alignment horizontal="center" vertical="center"/>
      <protection hidden="1"/>
    </xf>
    <xf numFmtId="164" fontId="9" fillId="0" borderId="0" xfId="0" applyNumberFormat="1" applyFont="1" applyFill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 locked="0"/>
    </xf>
    <xf numFmtId="166" fontId="4" fillId="0" borderId="0" xfId="0" applyNumberFormat="1" applyFont="1" applyAlignment="1" applyProtection="1">
      <alignment horizontal="center" vertical="center"/>
      <protection hidden="1" locked="0"/>
    </xf>
    <xf numFmtId="164" fontId="9" fillId="3" borderId="0" xfId="0" applyFont="1" applyFill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horizontal="center"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6" fontId="13" fillId="0" borderId="0" xfId="0" applyNumberFormat="1" applyFont="1" applyAlignment="1" applyProtection="1">
      <alignment horizontal="center" vertical="center"/>
      <protection hidden="1"/>
    </xf>
    <xf numFmtId="165" fontId="6" fillId="0" borderId="0" xfId="0" applyNumberFormat="1" applyFont="1" applyAlignment="1" applyProtection="1">
      <alignment vertical="center"/>
      <protection hidden="1"/>
    </xf>
    <xf numFmtId="164" fontId="2" fillId="0" borderId="5" xfId="0" applyFont="1" applyBorder="1" applyAlignment="1" applyProtection="1">
      <alignment vertical="center"/>
      <protection hidden="1"/>
    </xf>
    <xf numFmtId="164" fontId="0" fillId="2" borderId="5" xfId="0" applyFont="1" applyFill="1" applyBorder="1" applyAlignment="1" applyProtection="1">
      <alignment vertical="center"/>
      <protection hidden="1"/>
    </xf>
    <xf numFmtId="165" fontId="14" fillId="0" borderId="0" xfId="0" applyNumberFormat="1" applyFont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 vertical="center"/>
      <protection hidden="1"/>
    </xf>
    <xf numFmtId="166" fontId="16" fillId="0" borderId="0" xfId="0" applyNumberFormat="1" applyFont="1" applyAlignment="1" applyProtection="1">
      <alignment horizontal="center" vertical="center"/>
      <protection hidden="1"/>
    </xf>
    <xf numFmtId="164" fontId="17" fillId="0" borderId="2" xfId="0" applyFont="1" applyBorder="1" applyAlignment="1" applyProtection="1">
      <alignment vertical="center"/>
      <protection hidden="1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 vertical="center"/>
    </xf>
    <xf numFmtId="165" fontId="0" fillId="0" borderId="0" xfId="0" applyNumberFormat="1" applyFont="1" applyAlignment="1">
      <alignment horizontal="center" vertical="center"/>
    </xf>
    <xf numFmtId="164" fontId="2" fillId="0" borderId="0" xfId="0" applyFont="1" applyAlignment="1">
      <alignment vertical="center"/>
    </xf>
    <xf numFmtId="169" fontId="0" fillId="2" borderId="1" xfId="0" applyNumberFormat="1" applyFill="1" applyBorder="1" applyAlignment="1" applyProtection="1">
      <alignment horizontal="center" vertical="center"/>
      <protection locked="0"/>
    </xf>
    <xf numFmtId="164" fontId="0" fillId="0" borderId="0" xfId="0" applyAlignment="1">
      <alignment horizontal="center" vertical="center"/>
    </xf>
    <xf numFmtId="164" fontId="2" fillId="0" borderId="1" xfId="0" applyFont="1" applyBorder="1" applyAlignment="1">
      <alignment vertical="center"/>
    </xf>
    <xf numFmtId="169" fontId="4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5" fillId="0" borderId="2" xfId="0" applyFont="1" applyBorder="1" applyAlignment="1">
      <alignment vertical="center"/>
    </xf>
    <xf numFmtId="169" fontId="0" fillId="2" borderId="2" xfId="0" applyNumberFormat="1" applyFont="1" applyFill="1" applyBorder="1" applyAlignment="1" applyProtection="1">
      <alignment horizontal="center" vertical="center"/>
      <protection locked="0"/>
    </xf>
    <xf numFmtId="167" fontId="0" fillId="2" borderId="1" xfId="0" applyNumberFormat="1" applyFill="1" applyBorder="1" applyAlignment="1" applyProtection="1">
      <alignment horizontal="center" vertical="center"/>
      <protection locked="0"/>
    </xf>
    <xf numFmtId="164" fontId="5" fillId="0" borderId="1" xfId="0" applyFont="1" applyBorder="1" applyAlignment="1">
      <alignment vertical="center"/>
    </xf>
    <xf numFmtId="169" fontId="0" fillId="2" borderId="1" xfId="0" applyNumberFormat="1" applyFont="1" applyFill="1" applyBorder="1" applyAlignment="1" applyProtection="1">
      <alignment horizontal="center" vertical="center"/>
      <protection locked="0"/>
    </xf>
    <xf numFmtId="169" fontId="0" fillId="0" borderId="0" xfId="0" applyNumberFormat="1" applyAlignment="1">
      <alignment horizontal="center" vertical="center"/>
    </xf>
    <xf numFmtId="169" fontId="4" fillId="0" borderId="0" xfId="0" applyNumberFormat="1" applyFont="1" applyAlignment="1" applyProtection="1">
      <alignment horizontal="center" vertical="center"/>
      <protection hidden="1"/>
    </xf>
    <xf numFmtId="169" fontId="2" fillId="2" borderId="1" xfId="0" applyNumberFormat="1" applyFont="1" applyFill="1" applyBorder="1" applyAlignment="1" applyProtection="1">
      <alignment horizontal="center" vertical="center"/>
      <protection hidden="1" locked="0"/>
    </xf>
    <xf numFmtId="164" fontId="6" fillId="0" borderId="0" xfId="0" applyFont="1" applyAlignment="1">
      <alignment vertical="center"/>
    </xf>
    <xf numFmtId="169" fontId="6" fillId="0" borderId="0" xfId="0" applyNumberFormat="1" applyFont="1" applyAlignment="1" applyProtection="1">
      <alignment horizontal="center" vertical="center"/>
      <protection hidden="1"/>
    </xf>
    <xf numFmtId="169" fontId="0" fillId="0" borderId="0" xfId="0" applyNumberFormat="1" applyAlignment="1" applyProtection="1">
      <alignment horizontal="center" vertical="center"/>
      <protection hidden="1"/>
    </xf>
    <xf numFmtId="164" fontId="7" fillId="3" borderId="1" xfId="0" applyFont="1" applyFill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9" fontId="9" fillId="3" borderId="0" xfId="0" applyNumberFormat="1" applyFont="1" applyFill="1" applyAlignment="1" applyProtection="1">
      <alignment horizontal="center" vertical="center"/>
      <protection hidden="1"/>
    </xf>
    <xf numFmtId="164" fontId="9" fillId="3" borderId="0" xfId="0" applyFont="1" applyFill="1" applyAlignment="1" applyProtection="1">
      <alignment horizontal="center" vertical="center"/>
      <protection hidden="1" locked="0"/>
    </xf>
    <xf numFmtId="165" fontId="11" fillId="0" borderId="0" xfId="0" applyNumberFormat="1" applyFont="1" applyAlignment="1">
      <alignment horizontal="center" vertical="center"/>
    </xf>
    <xf numFmtId="164" fontId="12" fillId="0" borderId="0" xfId="0" applyFont="1" applyAlignment="1">
      <alignment vertical="center"/>
    </xf>
    <xf numFmtId="169" fontId="13" fillId="0" borderId="0" xfId="0" applyNumberFormat="1" applyFont="1" applyAlignment="1" applyProtection="1">
      <alignment horizontal="center" vertical="center"/>
      <protection hidden="1"/>
    </xf>
    <xf numFmtId="164" fontId="2" fillId="0" borderId="3" xfId="0" applyFont="1" applyBorder="1" applyAlignment="1">
      <alignment vertical="center"/>
    </xf>
    <xf numFmtId="164" fontId="0" fillId="2" borderId="5" xfId="0" applyFont="1" applyFill="1" applyBorder="1" applyAlignment="1">
      <alignment vertical="center"/>
    </xf>
    <xf numFmtId="165" fontId="14" fillId="0" borderId="0" xfId="0" applyNumberFormat="1" applyFont="1" applyAlignment="1">
      <alignment horizontal="center" vertical="center"/>
    </xf>
    <xf numFmtId="164" fontId="15" fillId="0" borderId="0" xfId="0" applyFont="1" applyAlignment="1">
      <alignment vertical="center"/>
    </xf>
    <xf numFmtId="169" fontId="16" fillId="0" borderId="0" xfId="0" applyNumberFormat="1" applyFont="1" applyAlignment="1" applyProtection="1">
      <alignment horizontal="center" vertical="center"/>
      <protection hidden="1"/>
    </xf>
    <xf numFmtId="164" fontId="17" fillId="0" borderId="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1.37890625" style="1" customWidth="1"/>
    <col min="2" max="2" width="4.125" style="2" customWidth="1"/>
    <col min="3" max="3" width="43.75390625" style="3" customWidth="1"/>
    <col min="4" max="4" width="19.625" style="4" customWidth="1"/>
    <col min="5" max="5" width="3.125" style="1" customWidth="1"/>
    <col min="6" max="6" width="23.125" style="5" customWidth="1"/>
    <col min="7" max="7" width="33.625" style="1" customWidth="1"/>
    <col min="8" max="8" width="13.75390625" style="5" customWidth="1"/>
    <col min="9" max="9" width="4.375" style="1" customWidth="1"/>
    <col min="10" max="16384" width="9.125" style="1" customWidth="1"/>
  </cols>
  <sheetData>
    <row r="1" ht="9.75" customHeight="1">
      <c r="J1" s="6"/>
    </row>
    <row r="2" spans="3:10" ht="16.5" customHeight="1">
      <c r="C2" s="7" t="s">
        <v>0</v>
      </c>
      <c r="J2" s="6"/>
    </row>
    <row r="3" ht="9.75" customHeight="1">
      <c r="J3" s="6"/>
    </row>
    <row r="4" spans="2:10" s="8" customFormat="1" ht="14.25">
      <c r="B4" s="9" t="s">
        <v>1</v>
      </c>
      <c r="C4" s="10" t="s">
        <v>2</v>
      </c>
      <c r="D4" s="11">
        <v>5000</v>
      </c>
      <c r="F4" s="12"/>
      <c r="G4" s="13" t="s">
        <v>3</v>
      </c>
      <c r="H4" s="14">
        <f>SUM(H5:H6)</f>
        <v>9283</v>
      </c>
      <c r="J4" s="15"/>
    </row>
    <row r="5" spans="2:10" s="8" customFormat="1" ht="13.5" customHeight="1">
      <c r="B5" s="9"/>
      <c r="C5" s="10"/>
      <c r="D5" s="16"/>
      <c r="F5" s="12"/>
      <c r="G5" s="17" t="s">
        <v>4</v>
      </c>
      <c r="H5" s="18">
        <v>3410</v>
      </c>
      <c r="J5" s="15"/>
    </row>
    <row r="6" spans="2:10" s="8" customFormat="1" ht="14.25">
      <c r="B6" s="9" t="s">
        <v>5</v>
      </c>
      <c r="C6" s="10" t="s">
        <v>6</v>
      </c>
      <c r="D6" s="19">
        <v>0</v>
      </c>
      <c r="F6" s="12"/>
      <c r="G6" s="20" t="s">
        <v>7</v>
      </c>
      <c r="H6" s="21">
        <v>5873</v>
      </c>
      <c r="J6" s="15"/>
    </row>
    <row r="7" spans="2:10" s="8" customFormat="1" ht="14.25">
      <c r="B7" s="9"/>
      <c r="C7" s="10"/>
      <c r="D7" s="16"/>
      <c r="F7" s="12"/>
      <c r="H7" s="12"/>
      <c r="J7" s="15"/>
    </row>
    <row r="8" spans="2:10" s="8" customFormat="1" ht="14.25">
      <c r="B8" s="9" t="s">
        <v>8</v>
      </c>
      <c r="C8" s="10" t="s">
        <v>9</v>
      </c>
      <c r="D8" s="22">
        <f>CEILING((D6*D10)+D9,1)</f>
        <v>6189</v>
      </c>
      <c r="F8" s="12"/>
      <c r="G8" s="23" t="s">
        <v>10</v>
      </c>
      <c r="H8" s="24">
        <f>H4</f>
        <v>9283</v>
      </c>
      <c r="J8" s="15"/>
    </row>
    <row r="9" spans="2:10" s="8" customFormat="1" ht="14.25">
      <c r="B9" s="9"/>
      <c r="C9" s="25" t="s">
        <v>11</v>
      </c>
      <c r="D9" s="26">
        <f>CEILING(2*$H$4/3,0.01)</f>
        <v>6188.67</v>
      </c>
      <c r="F9" s="12"/>
      <c r="G9" s="27" t="s">
        <v>12</v>
      </c>
      <c r="H9" s="12"/>
      <c r="J9" s="15"/>
    </row>
    <row r="10" spans="2:10" s="8" customFormat="1" ht="14.25">
      <c r="B10" s="9"/>
      <c r="C10" s="25" t="s">
        <v>13</v>
      </c>
      <c r="D10" s="26">
        <f>CEILING(0.25*$D$9,0.01)</f>
        <v>1547.17</v>
      </c>
      <c r="F10" s="12"/>
      <c r="H10" s="12"/>
      <c r="J10" s="15"/>
    </row>
    <row r="11" spans="2:10" s="8" customFormat="1" ht="14.25">
      <c r="B11" s="9"/>
      <c r="C11" s="10"/>
      <c r="D11" s="16"/>
      <c r="F11" s="28" t="s">
        <v>14</v>
      </c>
      <c r="H11" s="29"/>
      <c r="J11" s="15"/>
    </row>
    <row r="12" spans="2:10" s="8" customFormat="1" ht="14.25">
      <c r="B12" s="9" t="s">
        <v>15</v>
      </c>
      <c r="C12" s="10" t="s">
        <v>16</v>
      </c>
      <c r="D12" s="30">
        <f>IF(F12&gt;H8,F12,F12-MOD(F12,3))</f>
        <v>-1191</v>
      </c>
      <c r="F12" s="31">
        <f>D4-D8</f>
        <v>-1189</v>
      </c>
      <c r="H12" s="12"/>
      <c r="J12" s="15"/>
    </row>
    <row r="13" spans="2:10" s="8" customFormat="1" ht="14.25">
      <c r="B13" s="9"/>
      <c r="C13" s="25" t="s">
        <v>17</v>
      </c>
      <c r="D13" s="30"/>
      <c r="F13" s="32"/>
      <c r="H13" s="12"/>
      <c r="J13" s="15"/>
    </row>
    <row r="14" spans="2:10" s="8" customFormat="1" ht="14.25">
      <c r="B14" s="9"/>
      <c r="C14" s="25" t="s">
        <v>18</v>
      </c>
      <c r="D14" s="16"/>
      <c r="F14" s="33"/>
      <c r="H14" s="12"/>
      <c r="J14" s="15"/>
    </row>
    <row r="15" spans="2:10" s="8" customFormat="1" ht="14.25">
      <c r="B15" s="9"/>
      <c r="C15" s="25"/>
      <c r="D15" s="16"/>
      <c r="F15" s="34"/>
      <c r="H15" s="12"/>
      <c r="J15" s="15"/>
    </row>
    <row r="16" spans="2:10" s="8" customFormat="1" ht="14.25">
      <c r="B16" s="9" t="s">
        <v>19</v>
      </c>
      <c r="C16" s="10" t="s">
        <v>20</v>
      </c>
      <c r="D16" s="30">
        <f>F12-D12</f>
        <v>2</v>
      </c>
      <c r="F16" s="34"/>
      <c r="H16" s="12"/>
      <c r="J16" s="15"/>
    </row>
    <row r="17" spans="2:10" s="8" customFormat="1" ht="9.75" customHeight="1">
      <c r="B17" s="9"/>
      <c r="C17" s="10"/>
      <c r="D17" s="16"/>
      <c r="F17" s="34"/>
      <c r="H17" s="12"/>
      <c r="J17" s="15"/>
    </row>
    <row r="18" spans="2:10" s="8" customFormat="1" ht="14.25">
      <c r="B18" s="9" t="s">
        <v>21</v>
      </c>
      <c r="C18" s="10" t="s">
        <v>22</v>
      </c>
      <c r="D18" s="30">
        <f>IF(D12&gt;H8,F18,D12/3)</f>
        <v>-397</v>
      </c>
      <c r="F18" s="31">
        <f>FLOOR(H8/3,1)</f>
        <v>3094</v>
      </c>
      <c r="H18" s="12"/>
      <c r="J18" s="15"/>
    </row>
    <row r="19" spans="2:10" s="8" customFormat="1" ht="14.25">
      <c r="B19" s="9"/>
      <c r="C19" s="25" t="s">
        <v>23</v>
      </c>
      <c r="D19" s="16"/>
      <c r="F19" s="34"/>
      <c r="H19" s="12"/>
      <c r="J19" s="15"/>
    </row>
    <row r="20" spans="2:10" s="8" customFormat="1" ht="14.25">
      <c r="B20" s="9"/>
      <c r="C20" s="25" t="s">
        <v>24</v>
      </c>
      <c r="D20" s="35"/>
      <c r="F20" s="34"/>
      <c r="H20" s="12"/>
      <c r="J20" s="15"/>
    </row>
    <row r="21" spans="2:10" s="8" customFormat="1" ht="9.75" customHeight="1">
      <c r="B21" s="9"/>
      <c r="C21" s="10"/>
      <c r="D21" s="35"/>
      <c r="F21" s="34"/>
      <c r="H21" s="12"/>
      <c r="J21" s="15"/>
    </row>
    <row r="22" spans="2:10" s="8" customFormat="1" ht="14.25">
      <c r="B22" s="9" t="s">
        <v>25</v>
      </c>
      <c r="C22" s="10" t="s">
        <v>26</v>
      </c>
      <c r="D22" s="36">
        <f>IF((D12-H8)&gt;0,D12-H8,0)</f>
        <v>0</v>
      </c>
      <c r="F22" s="34"/>
      <c r="H22" s="12"/>
      <c r="J22" s="15"/>
    </row>
    <row r="23" spans="2:10" s="8" customFormat="1" ht="14.25">
      <c r="B23" s="9"/>
      <c r="C23" s="10"/>
      <c r="D23" s="35"/>
      <c r="F23" s="37" t="s">
        <v>27</v>
      </c>
      <c r="H23" s="12"/>
      <c r="J23" s="15"/>
    </row>
    <row r="24" spans="2:10" s="8" customFormat="1" ht="14.25">
      <c r="B24" s="9" t="s">
        <v>28</v>
      </c>
      <c r="C24" s="10" t="s">
        <v>29</v>
      </c>
      <c r="D24" s="16">
        <v>2</v>
      </c>
      <c r="F24" s="37" t="s">
        <v>30</v>
      </c>
      <c r="H24" s="12"/>
      <c r="J24" s="15"/>
    </row>
    <row r="25" spans="2:10" s="8" customFormat="1" ht="14.25">
      <c r="B25" s="9"/>
      <c r="C25" s="10"/>
      <c r="D25" s="16"/>
      <c r="F25" s="37">
        <v>2</v>
      </c>
      <c r="H25" s="12"/>
      <c r="J25" s="15"/>
    </row>
    <row r="26" spans="2:10" s="8" customFormat="1" ht="14.25">
      <c r="B26" s="9"/>
      <c r="C26" s="10"/>
      <c r="D26" s="16"/>
      <c r="H26" s="12"/>
      <c r="J26" s="15"/>
    </row>
    <row r="27" spans="2:10" s="8" customFormat="1" ht="14.25">
      <c r="B27" s="9" t="s">
        <v>31</v>
      </c>
      <c r="C27" s="10" t="s">
        <v>32</v>
      </c>
      <c r="D27" s="30">
        <f>IF(D12&gt;H4,H4-3*D18,0)</f>
        <v>0</v>
      </c>
      <c r="H27" s="12"/>
      <c r="J27" s="15"/>
    </row>
    <row r="28" spans="2:10" s="8" customFormat="1" ht="14.25">
      <c r="B28" s="9"/>
      <c r="C28" s="10"/>
      <c r="D28" s="16"/>
      <c r="H28" s="12"/>
      <c r="J28" s="15"/>
    </row>
    <row r="29" spans="2:10" s="8" customFormat="1" ht="14.25">
      <c r="B29" s="9"/>
      <c r="C29" s="10"/>
      <c r="D29" s="16"/>
      <c r="H29" s="12"/>
      <c r="J29" s="15"/>
    </row>
    <row r="30" spans="2:10" s="8" customFormat="1" ht="17.25">
      <c r="B30" s="38" t="s">
        <v>33</v>
      </c>
      <c r="C30" s="39" t="s">
        <v>34</v>
      </c>
      <c r="D30" s="40">
        <f>D8+D16+D18+IF(F25=1,D18,0)+D27</f>
        <v>5794</v>
      </c>
      <c r="F30" s="12"/>
      <c r="H30" s="12"/>
      <c r="J30" s="15"/>
    </row>
    <row r="31" spans="2:10" s="8" customFormat="1" ht="17.25">
      <c r="B31" s="38"/>
      <c r="C31" s="25" t="s">
        <v>35</v>
      </c>
      <c r="D31" s="40"/>
      <c r="F31" s="12"/>
      <c r="G31" s="23" t="s">
        <v>36</v>
      </c>
      <c r="H31" s="12"/>
      <c r="J31" s="15"/>
    </row>
    <row r="32" spans="2:10" s="8" customFormat="1" ht="17.25">
      <c r="B32" s="38"/>
      <c r="C32" s="41" t="s">
        <v>37</v>
      </c>
      <c r="D32" s="40"/>
      <c r="F32" s="12"/>
      <c r="G32" s="42"/>
      <c r="H32" s="12"/>
      <c r="J32" s="15"/>
    </row>
    <row r="33" spans="2:10" s="8" customFormat="1" ht="14.25">
      <c r="B33" s="9"/>
      <c r="C33" s="10"/>
      <c r="D33" s="16"/>
      <c r="F33" s="12"/>
      <c r="G33" s="43" t="s">
        <v>38</v>
      </c>
      <c r="H33" s="12"/>
      <c r="J33" s="15"/>
    </row>
    <row r="34" spans="2:10" s="8" customFormat="1" ht="21.75">
      <c r="B34" s="44" t="s">
        <v>39</v>
      </c>
      <c r="C34" s="45" t="s">
        <v>40</v>
      </c>
      <c r="D34" s="46">
        <f>IF(D4-D30&lt;0,0,D4-D30)</f>
        <v>0</v>
      </c>
      <c r="F34" s="12"/>
      <c r="G34" s="47" t="s">
        <v>41</v>
      </c>
      <c r="H34" s="12"/>
      <c r="J34" s="15"/>
    </row>
    <row r="35" spans="2:10" s="8" customFormat="1" ht="14.25">
      <c r="B35" s="9"/>
      <c r="C35" s="25" t="s">
        <v>42</v>
      </c>
      <c r="D35" s="16"/>
      <c r="F35" s="12"/>
      <c r="H35" s="12"/>
      <c r="J35" s="15"/>
    </row>
    <row r="36" spans="2:10" s="8" customFormat="1" ht="14.25">
      <c r="B36" s="9"/>
      <c r="C36" s="10"/>
      <c r="D36" s="16"/>
      <c r="F36" s="12"/>
      <c r="H36" s="12"/>
      <c r="J36" s="15"/>
    </row>
    <row r="37" spans="2:10" s="8" customFormat="1" ht="14.25">
      <c r="B37" s="9"/>
      <c r="C37" s="10" t="s">
        <v>43</v>
      </c>
      <c r="D37" s="16"/>
      <c r="F37" s="12"/>
      <c r="H37" s="12"/>
      <c r="J37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2"/>
  <sheetViews>
    <sheetView workbookViewId="0" topLeftCell="A1">
      <selection activeCell="D5" sqref="D5"/>
    </sheetView>
  </sheetViews>
  <sheetFormatPr defaultColWidth="9.00390625" defaultRowHeight="12.75"/>
  <cols>
    <col min="1" max="1" width="1.37890625" style="0" customWidth="1"/>
    <col min="2" max="2" width="4.125" style="48" customWidth="1"/>
    <col min="3" max="3" width="43.75390625" style="49" customWidth="1"/>
    <col min="4" max="4" width="21.875" style="50" customWidth="1"/>
    <col min="5" max="5" width="3.125" style="0" customWidth="1"/>
    <col min="6" max="6" width="16.125" style="51" customWidth="1"/>
    <col min="7" max="7" width="33.625" style="0" customWidth="1"/>
    <col min="8" max="8" width="13.75390625" style="51" customWidth="1"/>
    <col min="9" max="9" width="4.375" style="0" customWidth="1"/>
  </cols>
  <sheetData>
    <row r="2" ht="19.5">
      <c r="C2" s="52" t="s">
        <v>44</v>
      </c>
    </row>
    <row r="3" ht="24" customHeight="1"/>
    <row r="4" spans="2:8" s="53" customFormat="1" ht="12.75">
      <c r="B4" s="54" t="s">
        <v>1</v>
      </c>
      <c r="C4" s="55" t="s">
        <v>2</v>
      </c>
      <c r="D4" s="56">
        <v>50</v>
      </c>
      <c r="F4" s="57"/>
      <c r="G4" s="58" t="s">
        <v>3</v>
      </c>
      <c r="H4" s="59"/>
    </row>
    <row r="5" spans="2:8" s="53" customFormat="1" ht="12.75">
      <c r="B5" s="54"/>
      <c r="C5" s="55"/>
      <c r="D5" s="60"/>
      <c r="F5" s="57"/>
      <c r="G5" s="61" t="s">
        <v>45</v>
      </c>
      <c r="H5" s="62">
        <v>48.64</v>
      </c>
    </row>
    <row r="6" spans="2:8" s="53" customFormat="1" ht="12.75">
      <c r="B6" s="54" t="s">
        <v>5</v>
      </c>
      <c r="C6" s="55" t="s">
        <v>6</v>
      </c>
      <c r="D6" s="63">
        <v>0</v>
      </c>
      <c r="F6" s="57"/>
      <c r="G6" s="64" t="s">
        <v>46</v>
      </c>
      <c r="H6" s="65">
        <v>116.74</v>
      </c>
    </row>
    <row r="7" spans="2:8" s="53" customFormat="1" ht="12.75">
      <c r="B7" s="54"/>
      <c r="C7" s="55"/>
      <c r="D7" s="60"/>
      <c r="F7" s="57"/>
      <c r="H7" s="66"/>
    </row>
    <row r="8" spans="2:8" s="53" customFormat="1" ht="12.75">
      <c r="B8" s="54" t="s">
        <v>8</v>
      </c>
      <c r="C8" s="55" t="s">
        <v>9</v>
      </c>
      <c r="D8" s="67">
        <f>D9+D10</f>
        <v>116.74</v>
      </c>
      <c r="F8" s="57"/>
      <c r="G8" s="58" t="s">
        <v>47</v>
      </c>
      <c r="H8" s="68">
        <v>277.78</v>
      </c>
    </row>
    <row r="9" spans="2:8" s="53" customFormat="1" ht="12.75">
      <c r="B9" s="54"/>
      <c r="C9" s="69" t="s">
        <v>48</v>
      </c>
      <c r="D9" s="70">
        <f>H6</f>
        <v>116.74</v>
      </c>
      <c r="F9" s="57"/>
      <c r="H9" s="57"/>
    </row>
    <row r="10" spans="2:8" s="53" customFormat="1" ht="12.75">
      <c r="B10" s="54"/>
      <c r="C10" s="69" t="s">
        <v>49</v>
      </c>
      <c r="D10" s="70">
        <f>H5*D6</f>
        <v>0</v>
      </c>
      <c r="F10" s="57"/>
      <c r="H10" s="57"/>
    </row>
    <row r="11" spans="2:8" s="53" customFormat="1" ht="12.75">
      <c r="B11" s="54"/>
      <c r="C11" s="55"/>
      <c r="D11" s="71"/>
      <c r="F11" s="72" t="s">
        <v>14</v>
      </c>
      <c r="H11" s="73"/>
    </row>
    <row r="12" spans="2:8" s="53" customFormat="1" ht="12.75">
      <c r="B12" s="54" t="s">
        <v>15</v>
      </c>
      <c r="C12" s="55" t="s">
        <v>16</v>
      </c>
      <c r="D12" s="67">
        <f>IF(F12&gt;H8,F12,F12)</f>
        <v>-66.74</v>
      </c>
      <c r="F12" s="74">
        <f>D4-D8</f>
        <v>-66.74</v>
      </c>
      <c r="H12" s="57"/>
    </row>
    <row r="13" spans="2:8" s="53" customFormat="1" ht="12.75">
      <c r="B13" s="54"/>
      <c r="C13" s="69" t="s">
        <v>50</v>
      </c>
      <c r="D13" s="67"/>
      <c r="F13" s="32"/>
      <c r="H13" s="57"/>
    </row>
    <row r="14" spans="2:8" s="53" customFormat="1" ht="12.75">
      <c r="B14" s="54"/>
      <c r="C14" s="69"/>
      <c r="D14" s="71"/>
      <c r="F14" s="33"/>
      <c r="H14" s="57"/>
    </row>
    <row r="15" spans="2:8" s="53" customFormat="1" ht="12.75">
      <c r="B15" s="54"/>
      <c r="C15" s="69"/>
      <c r="D15" s="71"/>
      <c r="F15" s="34"/>
      <c r="H15" s="57"/>
    </row>
    <row r="16" spans="2:8" s="53" customFormat="1" ht="12.75">
      <c r="B16" s="54" t="s">
        <v>19</v>
      </c>
      <c r="C16" s="55" t="s">
        <v>20</v>
      </c>
      <c r="D16" s="67">
        <f>F12-D12</f>
        <v>0</v>
      </c>
      <c r="F16" s="34"/>
      <c r="H16" s="57"/>
    </row>
    <row r="17" spans="2:8" s="53" customFormat="1" ht="12.75">
      <c r="B17" s="54"/>
      <c r="C17" s="55"/>
      <c r="D17" s="71"/>
      <c r="F17" s="34"/>
      <c r="H17" s="57"/>
    </row>
    <row r="18" spans="2:8" s="53" customFormat="1" ht="12.75">
      <c r="B18" s="54" t="s">
        <v>21</v>
      </c>
      <c r="C18" s="55" t="s">
        <v>22</v>
      </c>
      <c r="D18" s="67">
        <f>IF(D12&gt;H8,F18,D12/3)</f>
        <v>-22.246666666666666</v>
      </c>
      <c r="F18" s="31">
        <f>FLOOR(H8/3,0.01)</f>
        <v>92.59</v>
      </c>
      <c r="H18" s="57"/>
    </row>
    <row r="19" spans="2:8" s="53" customFormat="1" ht="12.75">
      <c r="B19" s="54"/>
      <c r="C19" s="69" t="s">
        <v>23</v>
      </c>
      <c r="D19" s="71"/>
      <c r="F19" s="34"/>
      <c r="H19" s="57"/>
    </row>
    <row r="20" spans="2:8" s="53" customFormat="1" ht="12.75">
      <c r="B20" s="54"/>
      <c r="C20" s="69" t="s">
        <v>51</v>
      </c>
      <c r="D20" s="71"/>
      <c r="F20" s="34"/>
      <c r="H20" s="57"/>
    </row>
    <row r="21" spans="2:8" s="53" customFormat="1" ht="12.75">
      <c r="B21" s="54"/>
      <c r="C21" s="55"/>
      <c r="D21" s="71"/>
      <c r="F21" s="34"/>
      <c r="H21" s="57"/>
    </row>
    <row r="22" spans="2:8" s="53" customFormat="1" ht="12.75">
      <c r="B22" s="54" t="s">
        <v>25</v>
      </c>
      <c r="C22" s="55" t="s">
        <v>52</v>
      </c>
      <c r="D22" s="67">
        <f>IF((D12-H8)&gt;0,D12-H8,0)</f>
        <v>0</v>
      </c>
      <c r="F22" s="34"/>
      <c r="H22" s="57"/>
    </row>
    <row r="23" spans="2:8" s="53" customFormat="1" ht="12.75">
      <c r="B23" s="54"/>
      <c r="C23" s="55"/>
      <c r="D23" s="66"/>
      <c r="F23" s="37" t="s">
        <v>27</v>
      </c>
      <c r="H23" s="57"/>
    </row>
    <row r="24" spans="2:8" s="53" customFormat="1" ht="12.75">
      <c r="B24" s="54" t="s">
        <v>28</v>
      </c>
      <c r="C24" s="55" t="s">
        <v>29</v>
      </c>
      <c r="D24" s="60">
        <v>2</v>
      </c>
      <c r="F24" s="37" t="s">
        <v>30</v>
      </c>
      <c r="H24" s="57"/>
    </row>
    <row r="25" spans="2:8" s="53" customFormat="1" ht="12.75">
      <c r="B25" s="54"/>
      <c r="C25" s="55"/>
      <c r="D25" s="60"/>
      <c r="F25" s="75">
        <v>1</v>
      </c>
      <c r="H25" s="57"/>
    </row>
    <row r="26" spans="2:8" s="53" customFormat="1" ht="12.75">
      <c r="B26" s="54"/>
      <c r="C26" s="55"/>
      <c r="D26" s="60"/>
      <c r="H26" s="57"/>
    </row>
    <row r="27" spans="2:8" s="53" customFormat="1" ht="15">
      <c r="B27" s="76" t="s">
        <v>31</v>
      </c>
      <c r="C27" s="77" t="s">
        <v>34</v>
      </c>
      <c r="D27" s="78">
        <f>D8+D16+D18+IF(F25=1,D18,0)</f>
        <v>72.24666666666666</v>
      </c>
      <c r="F27" s="57"/>
      <c r="H27" s="57"/>
    </row>
    <row r="28" spans="2:8" s="53" customFormat="1" ht="15">
      <c r="B28" s="76"/>
      <c r="C28" s="69" t="s">
        <v>53</v>
      </c>
      <c r="D28" s="40"/>
      <c r="F28" s="57"/>
      <c r="G28" s="79" t="s">
        <v>36</v>
      </c>
      <c r="H28" s="57"/>
    </row>
    <row r="29" spans="2:8" s="53" customFormat="1" ht="12.75">
      <c r="B29" s="54"/>
      <c r="C29" s="55"/>
      <c r="D29" s="16"/>
      <c r="F29" s="57"/>
      <c r="G29" s="80" t="s">
        <v>38</v>
      </c>
      <c r="H29" s="57"/>
    </row>
    <row r="30" spans="2:8" s="53" customFormat="1" ht="19.5">
      <c r="B30" s="81" t="s">
        <v>33</v>
      </c>
      <c r="C30" s="82" t="s">
        <v>40</v>
      </c>
      <c r="D30" s="83">
        <f>IF(D4-D27&lt;0,0,D4-D27)</f>
        <v>0</v>
      </c>
      <c r="F30" s="57"/>
      <c r="G30" s="84" t="s">
        <v>41</v>
      </c>
      <c r="H30" s="57"/>
    </row>
    <row r="31" spans="2:8" s="53" customFormat="1" ht="12.75">
      <c r="B31" s="54"/>
      <c r="C31" s="55"/>
      <c r="D31" s="60"/>
      <c r="F31" s="57"/>
      <c r="H31" s="57"/>
    </row>
    <row r="32" spans="2:8" s="53" customFormat="1" ht="12.75">
      <c r="B32" s="54"/>
      <c r="C32" s="55" t="s">
        <v>43</v>
      </c>
      <c r="D32" s="60"/>
      <c r="F32" s="57"/>
      <c r="H32" s="5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Kašpar</dc:creator>
  <cp:keywords/>
  <dc:description/>
  <cp:lastModifiedBy/>
  <cp:lastPrinted>2012-07-20T11:26:50Z</cp:lastPrinted>
  <dcterms:created xsi:type="dcterms:W3CDTF">2001-12-19T08:54:06Z</dcterms:created>
  <dcterms:modified xsi:type="dcterms:W3CDTF">2014-02-06T13:08:04Z</dcterms:modified>
  <cp:category/>
  <cp:version/>
  <cp:contentType/>
  <cp:contentStatus/>
  <cp:revision>49</cp:revision>
</cp:coreProperties>
</file>