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20" sheetId="1" r:id="rId1"/>
    <sheet name="Vypocet SK 2020" sheetId="2" r:id="rId2"/>
  </sheets>
  <definedNames/>
  <calcPr fullCalcOnLoad="1"/>
</workbook>
</file>

<file path=xl/sharedStrings.xml><?xml version="1.0" encoding="utf-8"?>
<sst xmlns="http://schemas.openxmlformats.org/spreadsheetml/2006/main" count="89" uniqueCount="61">
  <si>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</si>
  <si>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</si>
  <si>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</si>
  <si>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</si>
  <si>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</si>
  <si>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</si>
  <si>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</si>
  <si>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</si>
  <si>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</si>
  <si>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</si>
  <si>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</si>
  <si>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</si>
  <si>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</si>
  <si>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</si>
  <si>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</si>
  <si>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</si>
  <si>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</si>
  <si>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</si>
  <si>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</si>
  <si>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</si>
  <si>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</si>
  <si>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</si>
  <si>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</si>
  <si>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</si>
  <si>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</si>
  <si>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</si>
  <si>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</si>
  <si>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</si>
  <si>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</si>
  <si>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</si>
  <si>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</si>
  <si>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</si>
  <si>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</si>
  <si>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</si>
  <si>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</si>
  <si>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</si>
  <si>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</si>
  <si>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</si>
  <si>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</si>
  <si>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</si>
  <si>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</si>
  <si>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</si>
  <si>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</si>
  <si>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Výpočet přednostních srážek ze mzdy – SLOVENSKO (EUR)</t>
  </si>
  <si>
    <t>Ostatní osoby (25% živ.min.)</t>
  </si>
  <si>
    <t>Domácnost jednotlivce (100% ž.m.)</t>
  </si>
  <si>
    <t>Hranice srážky bez omezení (150 % ŽMJ)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</si>
  <si>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</si>
  <si>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</si>
  <si>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</si>
  <si>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</si>
  <si>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</si>
  <si>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</si>
  <si>
    <t>Čistá mzda(ř.1) - Nezabav.část mzdy(ř.9)</t>
  </si>
  <si>
    <t>pokud nepřesahuje částka násobku ŽMJ,</t>
  </si>
  <si>
    <t xml:space="preserve">násobek ŽMJ </t>
  </si>
  <si>
    <t>do 1.6.2019</t>
  </si>
  <si>
    <t>od 1.6.2019</t>
  </si>
  <si>
    <r>
      <t xml:space="preserve">Srážka bez omezení </t>
    </r>
    <r>
      <rPr>
        <i/>
        <sz val="10"/>
        <rFont val="Arial CE"/>
        <family val="2"/>
      </rPr>
      <t>(ZČM nad násobek ŽMJ)</t>
    </r>
  </si>
  <si>
    <t>1-3/2020</t>
  </si>
  <si>
    <t xml:space="preserve"> od 4/2020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</si>
</sst>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4" borderId="0" xfId="0" applyNumberFormat="1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164" fontId="4" fillId="35" borderId="10" xfId="0" applyNumberFormat="1" applyFont="1" applyFill="1" applyBorder="1" applyAlignment="1" applyProtection="1">
      <alignment horizontal="center" vertical="center"/>
      <protection hidden="1"/>
    </xf>
    <xf numFmtId="164" fontId="0" fillId="36" borderId="11" xfId="0" applyNumberFormat="1" applyFont="1" applyFill="1" applyBorder="1" applyAlignment="1" applyProtection="1">
      <alignment horizontal="center" vertical="center"/>
      <protection hidden="1" locked="0"/>
    </xf>
    <xf numFmtId="164" fontId="0" fillId="36" borderId="10" xfId="0" applyNumberFormat="1" applyFont="1" applyFill="1" applyBorder="1" applyAlignment="1" applyProtection="1">
      <alignment horizontal="center" vertical="center"/>
      <protection hidden="1"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84">
        <v>2017</v>
      </c>
      <c r="K3" s="85">
        <v>9232</v>
      </c>
    </row>
    <row r="4" spans="2:11" s="8" customFormat="1" ht="12.75">
      <c r="B4" s="9" t="s">
        <v>1</v>
      </c>
      <c r="C4" s="10" t="s">
        <v>2</v>
      </c>
      <c r="D4" s="11">
        <v>20000</v>
      </c>
      <c r="F4" s="12"/>
      <c r="G4" s="13" t="s">
        <v>3</v>
      </c>
      <c r="H4" s="79">
        <v>10362</v>
      </c>
      <c r="J4" s="84">
        <v>2018</v>
      </c>
      <c r="K4" s="85">
        <v>9338</v>
      </c>
    </row>
    <row r="5" spans="2:11" s="8" customFormat="1" ht="13.5" customHeight="1">
      <c r="B5" s="9"/>
      <c r="C5" s="10"/>
      <c r="D5" s="15"/>
      <c r="F5" s="12"/>
      <c r="G5" s="16" t="s">
        <v>4</v>
      </c>
      <c r="H5" s="80">
        <v>3860</v>
      </c>
      <c r="J5" s="84">
        <v>2019</v>
      </c>
      <c r="K5" s="85">
        <v>9643</v>
      </c>
    </row>
    <row r="6" spans="2:11" s="8" customFormat="1" ht="12.75">
      <c r="B6" s="9" t="s">
        <v>5</v>
      </c>
      <c r="C6" s="10" t="s">
        <v>6</v>
      </c>
      <c r="D6" s="17">
        <v>2</v>
      </c>
      <c r="F6" s="12"/>
      <c r="G6" s="18" t="s">
        <v>7</v>
      </c>
      <c r="H6" s="81">
        <v>6502</v>
      </c>
      <c r="J6" s="86" t="s">
        <v>59</v>
      </c>
      <c r="K6" s="85">
        <v>9912</v>
      </c>
    </row>
    <row r="7" spans="2:11" s="8" customFormat="1" ht="12.75">
      <c r="B7" s="9"/>
      <c r="C7" s="10"/>
      <c r="D7" s="15"/>
      <c r="F7" s="12"/>
      <c r="H7" s="12"/>
      <c r="J7" s="86" t="s">
        <v>60</v>
      </c>
      <c r="K7" s="85">
        <v>10362</v>
      </c>
    </row>
    <row r="8" spans="2:11" s="8" customFormat="1" ht="12.75">
      <c r="B8" s="9" t="s">
        <v>8</v>
      </c>
      <c r="C8" s="10" t="s">
        <v>9</v>
      </c>
      <c r="D8" s="19">
        <f>CEILING((D6*D10)+D9,1)</f>
        <v>10362</v>
      </c>
      <c r="F8" s="12"/>
      <c r="G8" s="20" t="s">
        <v>10</v>
      </c>
      <c r="H8" s="21">
        <f>H9*H4</f>
        <v>20724</v>
      </c>
      <c r="J8" s="84"/>
      <c r="K8" s="85"/>
    </row>
    <row r="9" spans="2:11" s="8" customFormat="1" ht="12.75">
      <c r="B9" s="9"/>
      <c r="C9" s="22" t="s">
        <v>11</v>
      </c>
      <c r="D9" s="23">
        <f>CEILING(2*$H$4/3,0.01)</f>
        <v>6908</v>
      </c>
      <c r="F9" s="12"/>
      <c r="G9" s="24" t="s">
        <v>55</v>
      </c>
      <c r="H9" s="83">
        <v>2</v>
      </c>
      <c r="J9" s="84" t="s">
        <v>56</v>
      </c>
      <c r="K9" s="85">
        <v>1</v>
      </c>
    </row>
    <row r="10" spans="2:11" s="8" customFormat="1" ht="12.75">
      <c r="B10" s="9"/>
      <c r="C10" s="22" t="s">
        <v>12</v>
      </c>
      <c r="D10" s="23">
        <f>CEILING(0.25*$D$9,0.01)</f>
        <v>1727</v>
      </c>
      <c r="F10" s="12"/>
      <c r="H10" s="12"/>
      <c r="J10" s="84" t="s">
        <v>57</v>
      </c>
      <c r="K10" s="85">
        <v>2</v>
      </c>
    </row>
    <row r="11" spans="2:11" s="8" customFormat="1" ht="12.75">
      <c r="B11" s="9"/>
      <c r="C11" s="10"/>
      <c r="D11" s="15"/>
      <c r="F11" s="25" t="s">
        <v>13</v>
      </c>
      <c r="H11" s="26"/>
      <c r="J11" s="84"/>
      <c r="K11" s="85"/>
    </row>
    <row r="12" spans="2:11" s="8" customFormat="1" ht="12.75">
      <c r="B12" s="9" t="s">
        <v>14</v>
      </c>
      <c r="C12" s="10" t="s">
        <v>15</v>
      </c>
      <c r="D12" s="27">
        <f>IF(F12&gt;H8,F12,F12-MOD(F12,3))</f>
        <v>9636</v>
      </c>
      <c r="F12" s="28">
        <f>D4-D8</f>
        <v>9638</v>
      </c>
      <c r="H12" s="12"/>
      <c r="J12" s="84"/>
      <c r="K12" s="85"/>
    </row>
    <row r="13" spans="2:11" s="8" customFormat="1" ht="12.75">
      <c r="B13" s="9"/>
      <c r="C13" s="22" t="s">
        <v>54</v>
      </c>
      <c r="D13" s="27"/>
      <c r="F13" s="29"/>
      <c r="H13" s="12"/>
      <c r="J13" s="84"/>
      <c r="K13" s="85"/>
    </row>
    <row r="14" spans="2:11" s="8" customFormat="1" ht="12.75">
      <c r="B14" s="9"/>
      <c r="C14" s="22" t="s">
        <v>16</v>
      </c>
      <c r="D14" s="15"/>
      <c r="F14" s="30"/>
      <c r="H14" s="12"/>
      <c r="J14" s="84"/>
      <c r="K14" s="85"/>
    </row>
    <row r="15" spans="2:11" s="8" customFormat="1" ht="12.75">
      <c r="B15" s="9"/>
      <c r="C15" s="22"/>
      <c r="D15" s="15"/>
      <c r="F15" s="31"/>
      <c r="H15" s="12"/>
      <c r="J15" s="84"/>
      <c r="K15" s="85"/>
    </row>
    <row r="16" spans="2:11" s="8" customFormat="1" ht="12.75">
      <c r="B16" s="9" t="s">
        <v>17</v>
      </c>
      <c r="C16" s="10" t="s">
        <v>18</v>
      </c>
      <c r="D16" s="27">
        <f>F12-D12</f>
        <v>2</v>
      </c>
      <c r="F16" s="31"/>
      <c r="H16" s="12"/>
      <c r="J16" s="84"/>
      <c r="K16" s="85"/>
    </row>
    <row r="17" spans="2:11" s="8" customFormat="1" ht="9.75" customHeight="1">
      <c r="B17" s="9"/>
      <c r="C17" s="10"/>
      <c r="D17" s="15"/>
      <c r="F17" s="31"/>
      <c r="H17" s="12"/>
      <c r="J17" s="84"/>
      <c r="K17" s="85"/>
    </row>
    <row r="18" spans="2:11" s="8" customFormat="1" ht="12.75">
      <c r="B18" s="9" t="s">
        <v>19</v>
      </c>
      <c r="C18" s="10" t="s">
        <v>20</v>
      </c>
      <c r="D18" s="27">
        <f>IF(D12&gt;H8,F18,D12/3)</f>
        <v>3212</v>
      </c>
      <c r="F18" s="28">
        <f>FLOOR(H8/3,1)</f>
        <v>6908</v>
      </c>
      <c r="H18" s="12"/>
      <c r="J18" s="84"/>
      <c r="K18" s="85"/>
    </row>
    <row r="19" spans="2:11" s="8" customFormat="1" ht="12.75">
      <c r="B19" s="9"/>
      <c r="C19" s="22" t="s">
        <v>21</v>
      </c>
      <c r="D19" s="15"/>
      <c r="F19" s="31"/>
      <c r="H19" s="12"/>
      <c r="J19" s="84"/>
      <c r="K19" s="85"/>
    </row>
    <row r="20" spans="2:11" s="8" customFormat="1" ht="12.75">
      <c r="B20" s="9"/>
      <c r="C20" s="22" t="s">
        <v>22</v>
      </c>
      <c r="D20" s="32"/>
      <c r="F20" s="31"/>
      <c r="H20" s="12"/>
      <c r="J20" s="84"/>
      <c r="K20" s="85"/>
    </row>
    <row r="21" spans="2:11" s="8" customFormat="1" ht="9.75" customHeight="1">
      <c r="B21" s="9"/>
      <c r="C21" s="10"/>
      <c r="D21" s="32"/>
      <c r="F21" s="31"/>
      <c r="H21" s="12"/>
      <c r="J21" s="84"/>
      <c r="K21" s="85"/>
    </row>
    <row r="22" spans="2:11" s="8" customFormat="1" ht="12.75">
      <c r="B22" s="9" t="s">
        <v>23</v>
      </c>
      <c r="C22" s="10" t="s">
        <v>58</v>
      </c>
      <c r="D22" s="27">
        <f>IF((D12-H8)&gt;0,D12-H8,0)</f>
        <v>0</v>
      </c>
      <c r="F22" s="31"/>
      <c r="H22" s="12"/>
      <c r="J22" s="84"/>
      <c r="K22" s="85">
        <f>IF((D12-H8)&gt;0,D12-H8,0)</f>
        <v>0</v>
      </c>
    </row>
    <row r="23" spans="2:10" s="8" customFormat="1" ht="12.75">
      <c r="B23" s="9"/>
      <c r="C23" s="10"/>
      <c r="D23" s="32"/>
      <c r="F23" s="33" t="s">
        <v>24</v>
      </c>
      <c r="H23" s="12"/>
      <c r="J23" s="14"/>
    </row>
    <row r="24" spans="2:10" s="8" customFormat="1" ht="12.75">
      <c r="B24" s="9" t="s">
        <v>25</v>
      </c>
      <c r="C24" s="10" t="s">
        <v>26</v>
      </c>
      <c r="D24" s="15">
        <v>2</v>
      </c>
      <c r="F24" s="33" t="s">
        <v>27</v>
      </c>
      <c r="H24" s="12"/>
      <c r="J24" s="14"/>
    </row>
    <row r="25" spans="2:10" s="8" customFormat="1" ht="12.75">
      <c r="B25" s="9"/>
      <c r="C25" s="10"/>
      <c r="D25" s="15"/>
      <c r="F25" s="33">
        <v>1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28</v>
      </c>
      <c r="C27" s="10" t="s">
        <v>29</v>
      </c>
      <c r="D27" s="27">
        <f>IF(D12&gt;H8,H8-3*D18,0)</f>
        <v>0</v>
      </c>
      <c r="H27" s="12"/>
      <c r="J27" s="14"/>
    </row>
    <row r="28" spans="2:10" s="8" customFormat="1" ht="12.75">
      <c r="B28" s="9"/>
      <c r="C28" s="22" t="s">
        <v>30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4" t="s">
        <v>31</v>
      </c>
      <c r="C30" s="35" t="s">
        <v>32</v>
      </c>
      <c r="D30" s="36">
        <f>D8+D16+D18+IF(F25=1,D18,0)+D27</f>
        <v>16788</v>
      </c>
      <c r="F30" s="12"/>
      <c r="H30" s="12"/>
      <c r="J30" s="14"/>
    </row>
    <row r="31" spans="2:10" s="8" customFormat="1" ht="15.75">
      <c r="B31" s="34"/>
      <c r="C31" s="22" t="s">
        <v>33</v>
      </c>
      <c r="D31" s="36"/>
      <c r="F31" s="12"/>
      <c r="G31" s="20" t="s">
        <v>34</v>
      </c>
      <c r="H31" s="12"/>
      <c r="J31" s="14"/>
    </row>
    <row r="32" spans="2:10" s="8" customFormat="1" ht="15.75">
      <c r="B32" s="34"/>
      <c r="C32" s="37" t="s">
        <v>35</v>
      </c>
      <c r="D32" s="36"/>
      <c r="F32" s="12"/>
      <c r="G32" s="38"/>
      <c r="H32" s="12"/>
      <c r="J32" s="14"/>
    </row>
    <row r="33" spans="2:10" s="8" customFormat="1" ht="12.75">
      <c r="B33" s="9"/>
      <c r="C33" s="10"/>
      <c r="D33" s="15"/>
      <c r="F33" s="12"/>
      <c r="G33" s="39" t="s">
        <v>36</v>
      </c>
      <c r="H33" s="12"/>
      <c r="J33" s="14"/>
    </row>
    <row r="34" spans="2:10" s="8" customFormat="1" ht="20.25">
      <c r="B34" s="40" t="s">
        <v>37</v>
      </c>
      <c r="C34" s="41" t="s">
        <v>38</v>
      </c>
      <c r="D34" s="42">
        <f>IF(D4-D30&lt;0,0,D4-D30)</f>
        <v>3212</v>
      </c>
      <c r="F34" s="12"/>
      <c r="G34" s="43" t="s">
        <v>39</v>
      </c>
      <c r="H34" s="12"/>
      <c r="J34" s="14"/>
    </row>
    <row r="35" spans="2:10" s="8" customFormat="1" ht="12.75">
      <c r="B35" s="9"/>
      <c r="C35" s="22" t="s">
        <v>40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41</v>
      </c>
      <c r="D37" s="15"/>
      <c r="F37" s="12"/>
      <c r="H37" s="12"/>
      <c r="J37" s="14"/>
    </row>
    <row r="41" ht="12.75">
      <c r="C41" s="3" t="s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.37890625" style="0" customWidth="1"/>
    <col min="2" max="2" width="4.125" style="44" customWidth="1"/>
    <col min="3" max="3" width="43.75390625" style="45" customWidth="1"/>
    <col min="4" max="4" width="24.625" style="46" customWidth="1"/>
    <col min="5" max="5" width="3.125" style="0" customWidth="1"/>
    <col min="6" max="6" width="16.125" style="47" customWidth="1"/>
    <col min="7" max="7" width="37.875" style="0" customWidth="1"/>
    <col min="8" max="8" width="13.75390625" style="47" customWidth="1"/>
    <col min="9" max="9" width="4.375" style="0" customWidth="1"/>
  </cols>
  <sheetData>
    <row r="2" ht="20.25">
      <c r="C2" s="48" t="s">
        <v>43</v>
      </c>
    </row>
    <row r="3" ht="24" customHeight="1"/>
    <row r="4" spans="2:8" s="49" customFormat="1" ht="12.75">
      <c r="B4" s="50" t="s">
        <v>1</v>
      </c>
      <c r="C4" s="51" t="s">
        <v>2</v>
      </c>
      <c r="D4" s="52">
        <v>600</v>
      </c>
      <c r="F4" s="53"/>
      <c r="G4" s="54" t="s">
        <v>3</v>
      </c>
      <c r="H4" s="55"/>
    </row>
    <row r="5" spans="2:8" s="49" customFormat="1" ht="12.75">
      <c r="B5" s="50"/>
      <c r="C5" s="51"/>
      <c r="D5" s="56"/>
      <c r="F5" s="53"/>
      <c r="G5" s="57" t="s">
        <v>44</v>
      </c>
      <c r="H5" s="82">
        <v>52.55</v>
      </c>
    </row>
    <row r="6" spans="2:8" s="49" customFormat="1" ht="12.75">
      <c r="B6" s="50" t="s">
        <v>5</v>
      </c>
      <c r="C6" s="51" t="s">
        <v>6</v>
      </c>
      <c r="D6" s="58">
        <v>0</v>
      </c>
      <c r="F6" s="53"/>
      <c r="G6" s="59" t="s">
        <v>45</v>
      </c>
      <c r="H6" s="52">
        <v>210.2</v>
      </c>
    </row>
    <row r="7" spans="2:8" s="49" customFormat="1" ht="12.75">
      <c r="B7" s="50"/>
      <c r="C7" s="51"/>
      <c r="D7" s="56"/>
      <c r="F7" s="53"/>
      <c r="H7" s="60"/>
    </row>
    <row r="8" spans="2:8" s="49" customFormat="1" ht="12.75">
      <c r="B8" s="50" t="s">
        <v>8</v>
      </c>
      <c r="C8" s="51" t="s">
        <v>9</v>
      </c>
      <c r="D8" s="61">
        <f>D9+D10</f>
        <v>210.2</v>
      </c>
      <c r="F8" s="53"/>
      <c r="G8" s="54" t="s">
        <v>46</v>
      </c>
      <c r="H8" s="62">
        <v>315.3</v>
      </c>
    </row>
    <row r="9" spans="2:8" s="49" customFormat="1" ht="12.75">
      <c r="B9" s="50"/>
      <c r="C9" s="63" t="s">
        <v>47</v>
      </c>
      <c r="D9" s="64">
        <f>H6</f>
        <v>210.2</v>
      </c>
      <c r="F9" s="53"/>
      <c r="H9" s="53"/>
    </row>
    <row r="10" spans="2:8" s="49" customFormat="1" ht="12.75">
      <c r="B10" s="50"/>
      <c r="C10" s="63" t="s">
        <v>48</v>
      </c>
      <c r="D10" s="64">
        <f>H5*D6</f>
        <v>0</v>
      </c>
      <c r="F10" s="53"/>
      <c r="H10" s="53"/>
    </row>
    <row r="11" spans="2:8" s="49" customFormat="1" ht="12.75">
      <c r="B11" s="50"/>
      <c r="C11" s="51"/>
      <c r="D11" s="65"/>
      <c r="F11" s="66" t="s">
        <v>13</v>
      </c>
      <c r="H11" s="67"/>
    </row>
    <row r="12" spans="2:8" s="49" customFormat="1" ht="12.75">
      <c r="B12" s="50" t="s">
        <v>14</v>
      </c>
      <c r="C12" s="51" t="s">
        <v>15</v>
      </c>
      <c r="D12" s="61">
        <f>IF(F12&gt;H8,F12,F12)</f>
        <v>389.8</v>
      </c>
      <c r="F12" s="68">
        <f>D4-D8</f>
        <v>389.8</v>
      </c>
      <c r="H12" s="53"/>
    </row>
    <row r="13" spans="2:8" s="49" customFormat="1" ht="12.75">
      <c r="B13" s="50"/>
      <c r="C13" s="63" t="s">
        <v>49</v>
      </c>
      <c r="D13" s="61"/>
      <c r="F13" s="29"/>
      <c r="H13" s="53"/>
    </row>
    <row r="14" spans="2:8" s="49" customFormat="1" ht="12.75">
      <c r="B14" s="50"/>
      <c r="C14" s="63"/>
      <c r="D14" s="65"/>
      <c r="F14" s="30"/>
      <c r="H14" s="53"/>
    </row>
    <row r="15" spans="2:8" s="49" customFormat="1" ht="12.75">
      <c r="B15" s="50"/>
      <c r="C15" s="63"/>
      <c r="D15" s="65"/>
      <c r="F15" s="31"/>
      <c r="H15" s="53"/>
    </row>
    <row r="16" spans="2:8" s="49" customFormat="1" ht="12.75">
      <c r="B16" s="50" t="s">
        <v>17</v>
      </c>
      <c r="C16" s="51" t="s">
        <v>18</v>
      </c>
      <c r="D16" s="61">
        <f>F12-D12</f>
        <v>0</v>
      </c>
      <c r="F16" s="31"/>
      <c r="H16" s="53"/>
    </row>
    <row r="17" spans="2:8" s="49" customFormat="1" ht="12.75">
      <c r="B17" s="50"/>
      <c r="C17" s="51"/>
      <c r="D17" s="65"/>
      <c r="F17" s="31"/>
      <c r="H17" s="53"/>
    </row>
    <row r="18" spans="2:8" s="49" customFormat="1" ht="12.75">
      <c r="B18" s="50" t="s">
        <v>19</v>
      </c>
      <c r="C18" s="51" t="s">
        <v>20</v>
      </c>
      <c r="D18" s="61">
        <f>IF(D12&gt;H8,F18,D12/3)</f>
        <v>105.10000000000001</v>
      </c>
      <c r="F18" s="28">
        <f>FLOOR(H8/3,0.01)</f>
        <v>105.10000000000001</v>
      </c>
      <c r="H18" s="53"/>
    </row>
    <row r="19" spans="2:8" s="49" customFormat="1" ht="12.75">
      <c r="B19" s="50"/>
      <c r="C19" s="63" t="s">
        <v>21</v>
      </c>
      <c r="D19" s="65"/>
      <c r="F19" s="31"/>
      <c r="H19" s="53"/>
    </row>
    <row r="20" spans="2:8" s="49" customFormat="1" ht="12.75">
      <c r="B20" s="50"/>
      <c r="C20" s="63" t="s">
        <v>50</v>
      </c>
      <c r="D20" s="65"/>
      <c r="F20" s="31"/>
      <c r="H20" s="53"/>
    </row>
    <row r="21" spans="2:8" s="49" customFormat="1" ht="12.75">
      <c r="B21" s="50"/>
      <c r="C21" s="51"/>
      <c r="D21" s="65"/>
      <c r="F21" s="31"/>
      <c r="H21" s="53"/>
    </row>
    <row r="22" spans="2:8" s="49" customFormat="1" ht="12.75">
      <c r="B22" s="50" t="s">
        <v>23</v>
      </c>
      <c r="C22" s="51" t="s">
        <v>51</v>
      </c>
      <c r="D22" s="61">
        <f>IF((D12-H8)&gt;0,D12-H8,0)</f>
        <v>74.5</v>
      </c>
      <c r="F22" s="31"/>
      <c r="H22" s="53"/>
    </row>
    <row r="23" spans="2:8" s="49" customFormat="1" ht="12.75">
      <c r="B23" s="50"/>
      <c r="C23" s="51"/>
      <c r="D23" s="60"/>
      <c r="F23" s="33" t="s">
        <v>24</v>
      </c>
      <c r="H23" s="53"/>
    </row>
    <row r="24" spans="2:8" s="49" customFormat="1" ht="12.75">
      <c r="B24" s="50" t="s">
        <v>25</v>
      </c>
      <c r="C24" s="51" t="s">
        <v>26</v>
      </c>
      <c r="D24" s="56">
        <v>2</v>
      </c>
      <c r="F24" s="33" t="s">
        <v>27</v>
      </c>
      <c r="H24" s="53"/>
    </row>
    <row r="25" spans="2:8" s="49" customFormat="1" ht="12.75">
      <c r="B25" s="50"/>
      <c r="C25" s="51"/>
      <c r="D25" s="56"/>
      <c r="F25" s="69">
        <v>1</v>
      </c>
      <c r="H25" s="53"/>
    </row>
    <row r="26" spans="2:8" s="49" customFormat="1" ht="12.75">
      <c r="B26" s="50"/>
      <c r="C26" s="51"/>
      <c r="D26" s="56"/>
      <c r="H26" s="53"/>
    </row>
    <row r="27" spans="2:8" s="49" customFormat="1" ht="15.75">
      <c r="B27" s="70" t="s">
        <v>28</v>
      </c>
      <c r="C27" s="71" t="s">
        <v>32</v>
      </c>
      <c r="D27" s="72">
        <f>D8+D16+D18+IF(F25=1,D18,0)</f>
        <v>420.40000000000003</v>
      </c>
      <c r="F27" s="53"/>
      <c r="H27" s="53"/>
    </row>
    <row r="28" spans="2:8" s="49" customFormat="1" ht="15.75">
      <c r="B28" s="70"/>
      <c r="C28" s="63" t="s">
        <v>52</v>
      </c>
      <c r="D28" s="36"/>
      <c r="F28" s="53"/>
      <c r="G28" s="73" t="s">
        <v>34</v>
      </c>
      <c r="H28" s="53"/>
    </row>
    <row r="29" spans="2:8" s="49" customFormat="1" ht="12.75">
      <c r="B29" s="50"/>
      <c r="C29" s="51"/>
      <c r="D29" s="15"/>
      <c r="F29" s="53"/>
      <c r="G29" s="74" t="s">
        <v>36</v>
      </c>
      <c r="H29" s="53"/>
    </row>
    <row r="30" spans="2:8" s="49" customFormat="1" ht="20.25">
      <c r="B30" s="75" t="s">
        <v>31</v>
      </c>
      <c r="C30" s="76" t="s">
        <v>38</v>
      </c>
      <c r="D30" s="77">
        <f>IF(D4-D27&lt;0,0,D4-D27)</f>
        <v>179.59999999999997</v>
      </c>
      <c r="F30" s="53"/>
      <c r="G30" s="78" t="s">
        <v>39</v>
      </c>
      <c r="H30" s="53"/>
    </row>
    <row r="31" spans="2:8" s="49" customFormat="1" ht="12.75">
      <c r="B31" s="50"/>
      <c r="C31" s="22" t="s">
        <v>53</v>
      </c>
      <c r="D31" s="56"/>
      <c r="F31" s="53"/>
      <c r="H31" s="53"/>
    </row>
    <row r="32" spans="2:8" s="49" customFormat="1" ht="12.75">
      <c r="B32" s="50"/>
      <c r="C32"/>
      <c r="D32" s="56"/>
      <c r="F32" s="53"/>
      <c r="H32" s="53"/>
    </row>
    <row r="33" ht="12.75">
      <c r="C33" s="51" t="s">
        <v>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Kašpar</cp:lastModifiedBy>
  <dcterms:modified xsi:type="dcterms:W3CDTF">2020-04-22T08:38:21Z</dcterms:modified>
  <cp:category/>
  <cp:version/>
  <cp:contentType/>
  <cp:contentStatus/>
</cp:coreProperties>
</file>