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3" activeTab="0"/>
  </bookViews>
  <sheets>
    <sheet name="Vypocet CZ 2024" sheetId="1" r:id="rId1"/>
    <sheet name="Vypocet CZ do 06.2020" sheetId="2" state="hidden" r:id="rId2"/>
    <sheet name="Vypocet SK 2023" sheetId="3" r:id="rId3"/>
  </sheets>
  <definedNames/>
  <calcPr fullCalcOnLoad="1"/>
</workbook>
</file>

<file path=xl/sharedStrings.xml><?xml version="1.0" encoding="utf-8"?>
<sst xmlns="http://schemas.openxmlformats.org/spreadsheetml/2006/main" count="135" uniqueCount="62">
  <si>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</si>
  <si>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</si>
  <si>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</si>
  <si>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</si>
  <si>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</si>
  <si>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</si>
  <si>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</si>
  <si>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</si>
  <si>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</si>
  <si>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</si>
  <si>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</si>
  <si>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 xml:space="preserve">násobek ŽMJ 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</si>
  <si>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</si>
  <si>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</si>
  <si>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</si>
  <si>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násobku 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</si>
  <si>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</si>
  <si>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</si>
  <si>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</si>
  <si>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</si>
  <si>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</si>
  <si>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</si>
  <si>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</si>
  <si>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</si>
  <si>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násobek 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</si>
  <si>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</si>
  <si>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</si>
  <si>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</si>
  <si>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</si>
  <si>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</si>
  <si>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</si>
  <si>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</si>
  <si>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</si>
  <si>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</si>
  <si>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</si>
  <si>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</si>
  <si>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</si>
  <si>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</si>
  <si>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</si>
  <si>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</si>
  <si>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</si>
  <si>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</si>
  <si>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</si>
  <si>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</si>
  <si>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1-3/2020</t>
  </si>
  <si>
    <t xml:space="preserve"> od 4/2020</t>
  </si>
  <si>
    <t>z toho na osobu povinného (2/3 ŽMJ)</t>
  </si>
  <si>
    <t>do 1.6.2019</t>
  </si>
  <si>
    <t>z toho na každou vyživovanou osobu (25% os.pov.)</t>
  </si>
  <si>
    <t>od 1.6.2019</t>
  </si>
  <si>
    <t>Výpočet přednostních srážek ze mzdy – SLOVENSKO (EUR)</t>
  </si>
  <si>
    <t>Ostatní osoby (25% živ.min.)</t>
  </si>
  <si>
    <t>Povinný (10% ž.m.)</t>
  </si>
  <si>
    <t>Hranice srážky bez omezení (300 % ŽMJ)</t>
  </si>
  <si>
    <t xml:space="preserve">z toho na osobu povinného </t>
  </si>
  <si>
    <t xml:space="preserve">z toho na vyživované osoby </t>
  </si>
  <si>
    <t>pokud nepřesahuje částka 300%ŽMJ,</t>
  </si>
  <si>
    <t>300%ŽMJ pak 1/3 z této hranice</t>
  </si>
  <si>
    <r>
      <t xml:space="preserve">Srážka bez omezení </t>
    </r>
    <r>
      <rPr>
        <i/>
        <sz val="10"/>
        <rFont val="Arial CE"/>
        <family val="2"/>
      </rPr>
      <t>(ZČM nad 300%ŽMJ)</t>
    </r>
  </si>
  <si>
    <t>ZNČ(ř.3)+Zbytek pro zaokr.(ř.5)+třetí třetina(ř.6)+u jednotřetinové srážky i druhá třetina</t>
  </si>
  <si>
    <t>Čistá mzda(ř.1) - Nezabav.část mzdy(ř.9)</t>
  </si>
  <si>
    <t>z toho na každou vyživovanou osobu (1/4 os.pov.)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</si>
</sst>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33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164" fontId="0" fillId="34" borderId="11" xfId="0" applyNumberFormat="1" applyFont="1" applyFill="1" applyBorder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vertical="center"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0" applyNumberFormat="1" applyFont="1" applyAlignment="1" applyProtection="1">
      <alignment horizontal="right" vertical="center"/>
      <protection/>
    </xf>
    <xf numFmtId="165" fontId="5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9" fillId="35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vertical="center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5" borderId="0" xfId="0" applyNumberFormat="1" applyFont="1" applyFill="1" applyAlignment="1" applyProtection="1">
      <alignment horizontal="center" vertical="center"/>
      <protection hidden="1"/>
    </xf>
    <xf numFmtId="0" fontId="9" fillId="35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7.25390625" style="1" customWidth="1"/>
    <col min="11" max="11" width="10.00390625" style="1" customWidth="1"/>
    <col min="12" max="16384" width="9.125" style="1" customWidth="1"/>
  </cols>
  <sheetData>
    <row r="1" ht="9.75" customHeight="1">
      <c r="J1" s="6"/>
    </row>
    <row r="2" spans="3:11" ht="16.5" customHeight="1">
      <c r="C2" s="7" t="s">
        <v>0</v>
      </c>
      <c r="J2" s="6"/>
      <c r="K2" s="8"/>
    </row>
    <row r="3" spans="10:11" ht="9.75" customHeight="1">
      <c r="J3" s="9"/>
      <c r="K3" s="10"/>
    </row>
    <row r="4" spans="2:11" s="11" customFormat="1" ht="12.75">
      <c r="B4" s="12" t="s">
        <v>1</v>
      </c>
      <c r="C4" s="13" t="s">
        <v>2</v>
      </c>
      <c r="D4" s="14">
        <v>55000</v>
      </c>
      <c r="F4" s="15"/>
      <c r="G4" s="16" t="s">
        <v>3</v>
      </c>
      <c r="H4" s="17">
        <f>SUM(H5:H6)</f>
        <v>19057</v>
      </c>
      <c r="J4" s="9"/>
      <c r="K4" s="10"/>
    </row>
    <row r="5" spans="2:11" s="11" customFormat="1" ht="13.5" customHeight="1">
      <c r="B5" s="12"/>
      <c r="C5" s="13"/>
      <c r="D5" s="18"/>
      <c r="F5" s="15"/>
      <c r="G5" s="19" t="s">
        <v>4</v>
      </c>
      <c r="H5" s="20">
        <v>4860</v>
      </c>
      <c r="J5" s="9"/>
      <c r="K5" s="10"/>
    </row>
    <row r="6" spans="2:11" s="11" customFormat="1" ht="12.75">
      <c r="B6" s="12" t="s">
        <v>5</v>
      </c>
      <c r="C6" s="13" t="s">
        <v>6</v>
      </c>
      <c r="D6" s="21">
        <v>3</v>
      </c>
      <c r="F6" s="15"/>
      <c r="G6" s="22" t="s">
        <v>7</v>
      </c>
      <c r="H6" s="23">
        <v>14197</v>
      </c>
      <c r="J6" s="24"/>
      <c r="K6" s="10"/>
    </row>
    <row r="7" spans="2:11" s="11" customFormat="1" ht="12.75">
      <c r="B7" s="12"/>
      <c r="C7" s="13"/>
      <c r="D7" s="18"/>
      <c r="F7" s="15"/>
      <c r="H7" s="15"/>
      <c r="J7" s="24"/>
      <c r="K7" s="10"/>
    </row>
    <row r="8" spans="2:11" s="11" customFormat="1" ht="12.75">
      <c r="B8" s="12" t="s">
        <v>8</v>
      </c>
      <c r="C8" s="13" t="s">
        <v>9</v>
      </c>
      <c r="D8" s="25">
        <f>CEILING((D6*D10)+D9,1)</f>
        <v>22234</v>
      </c>
      <c r="F8" s="15"/>
      <c r="G8" s="26" t="s">
        <v>10</v>
      </c>
      <c r="H8" s="27">
        <f>H9*H4</f>
        <v>28585.5</v>
      </c>
      <c r="J8" s="9"/>
      <c r="K8" s="10"/>
    </row>
    <row r="9" spans="2:11" s="11" customFormat="1" ht="12.75">
      <c r="B9" s="12"/>
      <c r="C9" s="28" t="s">
        <v>46</v>
      </c>
      <c r="D9" s="29">
        <f>CEILING(2*$H$4/3,0.01)</f>
        <v>12704.67</v>
      </c>
      <c r="F9" s="15"/>
      <c r="G9" s="30" t="s">
        <v>11</v>
      </c>
      <c r="H9" s="88">
        <v>1.5</v>
      </c>
      <c r="J9" s="9"/>
      <c r="K9" s="10"/>
    </row>
    <row r="10" spans="2:11" s="11" customFormat="1" ht="12.75">
      <c r="B10" s="12"/>
      <c r="C10" s="28" t="s">
        <v>61</v>
      </c>
      <c r="D10" s="29">
        <f>CEILING($D$9/4,0.01)</f>
        <v>3176.17</v>
      </c>
      <c r="F10" s="15"/>
      <c r="H10" s="15"/>
      <c r="J10" s="9"/>
      <c r="K10" s="10"/>
    </row>
    <row r="11" spans="2:11" s="11" customFormat="1" ht="12.75">
      <c r="B11" s="12"/>
      <c r="C11" s="13"/>
      <c r="D11" s="18"/>
      <c r="F11" s="32" t="s">
        <v>12</v>
      </c>
      <c r="H11" s="33"/>
      <c r="J11" s="9"/>
      <c r="K11" s="10"/>
    </row>
    <row r="12" spans="2:11" s="11" customFormat="1" ht="12.75">
      <c r="B12" s="12" t="s">
        <v>13</v>
      </c>
      <c r="C12" s="13" t="s">
        <v>14</v>
      </c>
      <c r="D12" s="34">
        <f>IF(F12&gt;H8,F12,F12-MOD(F12,3))</f>
        <v>32766</v>
      </c>
      <c r="F12" s="35">
        <f>D4-D8</f>
        <v>32766</v>
      </c>
      <c r="H12" s="15"/>
      <c r="J12" s="9"/>
      <c r="K12" s="10"/>
    </row>
    <row r="13" spans="2:11" s="11" customFormat="1" ht="12.75">
      <c r="B13" s="12"/>
      <c r="C13" s="28" t="s">
        <v>15</v>
      </c>
      <c r="D13" s="34"/>
      <c r="F13" s="36"/>
      <c r="H13" s="15"/>
      <c r="J13" s="9"/>
      <c r="K13" s="10"/>
    </row>
    <row r="14" spans="2:11" s="11" customFormat="1" ht="12.75">
      <c r="B14" s="12"/>
      <c r="C14" s="28" t="s">
        <v>16</v>
      </c>
      <c r="D14" s="18"/>
      <c r="F14" s="37"/>
      <c r="H14" s="15"/>
      <c r="J14" s="9"/>
      <c r="K14" s="10"/>
    </row>
    <row r="15" spans="2:11" s="11" customFormat="1" ht="12.75">
      <c r="B15" s="12"/>
      <c r="C15" s="28"/>
      <c r="D15" s="18"/>
      <c r="F15" s="38"/>
      <c r="H15" s="15"/>
      <c r="J15" s="9"/>
      <c r="K15" s="28"/>
    </row>
    <row r="16" spans="2:11" s="11" customFormat="1" ht="12.75">
      <c r="B16" s="12" t="s">
        <v>17</v>
      </c>
      <c r="C16" s="13" t="s">
        <v>18</v>
      </c>
      <c r="D16" s="34">
        <f>F12-D12</f>
        <v>0</v>
      </c>
      <c r="F16" s="38"/>
      <c r="H16" s="15"/>
      <c r="J16" s="9"/>
      <c r="K16" s="28"/>
    </row>
    <row r="17" spans="2:11" s="11" customFormat="1" ht="9.75" customHeight="1">
      <c r="B17" s="12"/>
      <c r="C17" s="13"/>
      <c r="D17" s="18"/>
      <c r="F17" s="38"/>
      <c r="H17" s="15"/>
      <c r="J17" s="9"/>
      <c r="K17" s="28"/>
    </row>
    <row r="18" spans="2:11" s="11" customFormat="1" ht="12.75">
      <c r="B18" s="12" t="s">
        <v>19</v>
      </c>
      <c r="C18" s="13" t="s">
        <v>20</v>
      </c>
      <c r="D18" s="34">
        <f>IF(D12&gt;H8,F18,D12/3)</f>
        <v>9528</v>
      </c>
      <c r="F18" s="35">
        <f>FLOOR(H8/3,1)</f>
        <v>9528</v>
      </c>
      <c r="H18" s="15"/>
      <c r="J18" s="9"/>
      <c r="K18" s="28"/>
    </row>
    <row r="19" spans="2:11" s="11" customFormat="1" ht="12.75">
      <c r="B19" s="12"/>
      <c r="C19" s="28" t="s">
        <v>21</v>
      </c>
      <c r="D19" s="18"/>
      <c r="F19" s="38"/>
      <c r="H19" s="15"/>
      <c r="J19" s="9"/>
      <c r="K19" s="28"/>
    </row>
    <row r="20" spans="2:11" s="11" customFormat="1" ht="12.75">
      <c r="B20" s="12"/>
      <c r="C20" s="28" t="s">
        <v>22</v>
      </c>
      <c r="D20" s="39"/>
      <c r="F20" s="38"/>
      <c r="H20" s="15"/>
      <c r="J20" s="9"/>
      <c r="K20" s="28"/>
    </row>
    <row r="21" spans="2:11" s="11" customFormat="1" ht="9.75" customHeight="1">
      <c r="B21" s="12"/>
      <c r="C21" s="13"/>
      <c r="D21" s="39"/>
      <c r="F21" s="38"/>
      <c r="H21" s="15"/>
      <c r="J21" s="9"/>
      <c r="K21" s="28"/>
    </row>
    <row r="22" spans="2:11" s="11" customFormat="1" ht="12.75">
      <c r="B22" s="12" t="s">
        <v>23</v>
      </c>
      <c r="C22" s="13" t="s">
        <v>24</v>
      </c>
      <c r="D22" s="34">
        <f>IF((D12-H8)&gt;0,D12-H8,0)</f>
        <v>4180.5</v>
      </c>
      <c r="F22" s="38"/>
      <c r="H22" s="15"/>
      <c r="J22" s="9"/>
      <c r="K22" s="28">
        <f>IF((D12-H8)&gt;0,D12-H8,0)</f>
        <v>4180.5</v>
      </c>
    </row>
    <row r="23" spans="2:10" s="11" customFormat="1" ht="12.75">
      <c r="B23" s="12"/>
      <c r="C23" s="13"/>
      <c r="D23" s="39"/>
      <c r="F23" s="40" t="s">
        <v>25</v>
      </c>
      <c r="H23" s="15"/>
      <c r="J23" s="41"/>
    </row>
    <row r="24" spans="2:10" s="11" customFormat="1" ht="12.75">
      <c r="B24" s="12" t="s">
        <v>26</v>
      </c>
      <c r="C24" s="13" t="s">
        <v>27</v>
      </c>
      <c r="D24" s="18">
        <v>2</v>
      </c>
      <c r="F24" s="40" t="s">
        <v>28</v>
      </c>
      <c r="H24" s="15"/>
      <c r="J24" s="41"/>
    </row>
    <row r="25" spans="2:10" s="11" customFormat="1" ht="12.75">
      <c r="B25" s="12"/>
      <c r="C25" s="13"/>
      <c r="D25" s="18"/>
      <c r="F25" s="40">
        <v>2</v>
      </c>
      <c r="H25" s="15"/>
      <c r="J25" s="41"/>
    </row>
    <row r="26" spans="2:10" s="11" customFormat="1" ht="12.75">
      <c r="B26" s="12"/>
      <c r="C26" s="13"/>
      <c r="D26" s="18"/>
      <c r="H26" s="15"/>
      <c r="J26" s="41"/>
    </row>
    <row r="27" spans="2:10" s="11" customFormat="1" ht="12.75">
      <c r="B27" s="12" t="s">
        <v>29</v>
      </c>
      <c r="C27" s="13" t="s">
        <v>30</v>
      </c>
      <c r="D27" s="34">
        <f>IF(D12&gt;H8,H8-3*D18,0)</f>
        <v>1.5</v>
      </c>
      <c r="H27" s="15"/>
      <c r="J27" s="41"/>
    </row>
    <row r="28" spans="2:10" s="11" customFormat="1" ht="12.75">
      <c r="B28" s="12"/>
      <c r="C28" s="28" t="s">
        <v>31</v>
      </c>
      <c r="D28" s="18"/>
      <c r="H28" s="15"/>
      <c r="J28" s="41"/>
    </row>
    <row r="29" spans="2:10" s="11" customFormat="1" ht="12.75">
      <c r="B29" s="12"/>
      <c r="C29" s="13"/>
      <c r="D29" s="18"/>
      <c r="H29" s="15"/>
      <c r="J29" s="41"/>
    </row>
    <row r="30" spans="2:10" s="11" customFormat="1" ht="15.75">
      <c r="B30" s="42" t="s">
        <v>32</v>
      </c>
      <c r="C30" s="43" t="s">
        <v>33</v>
      </c>
      <c r="D30" s="44">
        <f>D8+D16+D18+IF(F25=1,D18,0)+D27</f>
        <v>31763.5</v>
      </c>
      <c r="F30" s="15"/>
      <c r="H30" s="15"/>
      <c r="J30" s="41"/>
    </row>
    <row r="31" spans="2:10" s="11" customFormat="1" ht="15.75">
      <c r="B31" s="42"/>
      <c r="C31" s="28" t="s">
        <v>34</v>
      </c>
      <c r="D31" s="44"/>
      <c r="F31" s="15"/>
      <c r="G31" s="26" t="s">
        <v>35</v>
      </c>
      <c r="H31" s="15"/>
      <c r="J31" s="41"/>
    </row>
    <row r="32" spans="2:10" s="11" customFormat="1" ht="15.75">
      <c r="B32" s="42"/>
      <c r="C32" s="45" t="s">
        <v>36</v>
      </c>
      <c r="D32" s="44"/>
      <c r="F32" s="15"/>
      <c r="G32" s="46"/>
      <c r="H32" s="15"/>
      <c r="J32" s="41"/>
    </row>
    <row r="33" spans="2:10" s="11" customFormat="1" ht="12.75">
      <c r="B33" s="12"/>
      <c r="C33" s="13"/>
      <c r="D33" s="18"/>
      <c r="F33" s="15"/>
      <c r="G33" s="47" t="s">
        <v>37</v>
      </c>
      <c r="H33" s="15"/>
      <c r="J33" s="41"/>
    </row>
    <row r="34" spans="2:10" s="11" customFormat="1" ht="20.25">
      <c r="B34" s="48" t="s">
        <v>38</v>
      </c>
      <c r="C34" s="49" t="s">
        <v>39</v>
      </c>
      <c r="D34" s="50">
        <f>IF(D4-D30&lt;0,0,D4-D30)</f>
        <v>23236.5</v>
      </c>
      <c r="F34" s="15"/>
      <c r="G34" s="51" t="s">
        <v>40</v>
      </c>
      <c r="H34" s="15"/>
      <c r="J34" s="41"/>
    </row>
    <row r="35" spans="2:10" s="11" customFormat="1" ht="12.75">
      <c r="B35" s="12"/>
      <c r="C35" s="28" t="s">
        <v>41</v>
      </c>
      <c r="D35" s="18"/>
      <c r="F35" s="15"/>
      <c r="H35" s="15"/>
      <c r="J35" s="41"/>
    </row>
    <row r="36" spans="2:10" s="11" customFormat="1" ht="12.75">
      <c r="B36" s="12"/>
      <c r="C36" s="13"/>
      <c r="D36" s="18"/>
      <c r="F36" s="15"/>
      <c r="H36" s="15"/>
      <c r="J36" s="41"/>
    </row>
    <row r="37" spans="2:10" s="11" customFormat="1" ht="12.75">
      <c r="B37" s="12"/>
      <c r="C37" s="13" t="s">
        <v>42</v>
      </c>
      <c r="D37" s="18"/>
      <c r="F37" s="15"/>
      <c r="H37" s="15"/>
      <c r="J37" s="41"/>
    </row>
    <row r="41" ht="12.75">
      <c r="C41" s="3" t="s">
        <v>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9">
        <v>2017</v>
      </c>
      <c r="K3" s="28">
        <v>9232</v>
      </c>
    </row>
    <row r="4" spans="2:11" s="11" customFormat="1" ht="12.75">
      <c r="B4" s="12" t="s">
        <v>1</v>
      </c>
      <c r="C4" s="13" t="s">
        <v>2</v>
      </c>
      <c r="D4" s="14">
        <v>24715</v>
      </c>
      <c r="F4" s="15"/>
      <c r="G4" s="16" t="s">
        <v>3</v>
      </c>
      <c r="H4" s="17">
        <v>10362</v>
      </c>
      <c r="J4" s="9">
        <v>2018</v>
      </c>
      <c r="K4" s="28">
        <v>9338</v>
      </c>
    </row>
    <row r="5" spans="2:11" s="11" customFormat="1" ht="13.5" customHeight="1">
      <c r="B5" s="12"/>
      <c r="C5" s="13"/>
      <c r="D5" s="18"/>
      <c r="F5" s="15"/>
      <c r="G5" s="19" t="s">
        <v>4</v>
      </c>
      <c r="H5" s="20">
        <v>3860</v>
      </c>
      <c r="J5" s="9">
        <v>2019</v>
      </c>
      <c r="K5" s="28">
        <v>9643</v>
      </c>
    </row>
    <row r="6" spans="2:11" s="11" customFormat="1" ht="12.75">
      <c r="B6" s="12" t="s">
        <v>5</v>
      </c>
      <c r="C6" s="13" t="s">
        <v>6</v>
      </c>
      <c r="D6" s="21">
        <v>2</v>
      </c>
      <c r="F6" s="15"/>
      <c r="G6" s="22" t="s">
        <v>7</v>
      </c>
      <c r="H6" s="23">
        <v>6502</v>
      </c>
      <c r="J6" s="24" t="s">
        <v>44</v>
      </c>
      <c r="K6" s="28">
        <v>9912</v>
      </c>
    </row>
    <row r="7" spans="2:11" s="11" customFormat="1" ht="12.75">
      <c r="B7" s="12"/>
      <c r="C7" s="13"/>
      <c r="D7" s="18"/>
      <c r="F7" s="15"/>
      <c r="H7" s="15"/>
      <c r="J7" s="24" t="s">
        <v>45</v>
      </c>
      <c r="K7" s="28">
        <v>10362</v>
      </c>
    </row>
    <row r="8" spans="2:11" s="11" customFormat="1" ht="12.75">
      <c r="B8" s="12" t="s">
        <v>8</v>
      </c>
      <c r="C8" s="13" t="s">
        <v>9</v>
      </c>
      <c r="D8" s="25">
        <f>CEILING((D6*D10)+D9,1)</f>
        <v>10362</v>
      </c>
      <c r="F8" s="15"/>
      <c r="G8" s="26" t="s">
        <v>10</v>
      </c>
      <c r="H8" s="27">
        <f>H9*H4</f>
        <v>20724</v>
      </c>
      <c r="J8" s="9"/>
      <c r="K8" s="28"/>
    </row>
    <row r="9" spans="2:11" s="11" customFormat="1" ht="12.75">
      <c r="B9" s="12"/>
      <c r="C9" s="28" t="s">
        <v>46</v>
      </c>
      <c r="D9" s="29">
        <f>CEILING(2*$H$4/3,0.01)</f>
        <v>6908</v>
      </c>
      <c r="F9" s="15"/>
      <c r="G9" s="30" t="s">
        <v>11</v>
      </c>
      <c r="H9" s="31">
        <v>2</v>
      </c>
      <c r="J9" s="9" t="s">
        <v>47</v>
      </c>
      <c r="K9" s="28">
        <v>1</v>
      </c>
    </row>
    <row r="10" spans="2:11" s="11" customFormat="1" ht="12.75">
      <c r="B10" s="12"/>
      <c r="C10" s="28" t="s">
        <v>48</v>
      </c>
      <c r="D10" s="29">
        <f>CEILING(0.25*$D$9,0.01)</f>
        <v>1727</v>
      </c>
      <c r="F10" s="15"/>
      <c r="H10" s="15"/>
      <c r="J10" s="9" t="s">
        <v>49</v>
      </c>
      <c r="K10" s="28">
        <v>2</v>
      </c>
    </row>
    <row r="11" spans="2:11" s="11" customFormat="1" ht="12.75">
      <c r="B11" s="12"/>
      <c r="C11" s="13"/>
      <c r="D11" s="18"/>
      <c r="F11" s="32" t="s">
        <v>12</v>
      </c>
      <c r="H11" s="33"/>
      <c r="J11" s="9"/>
      <c r="K11" s="28"/>
    </row>
    <row r="12" spans="2:11" s="11" customFormat="1" ht="12.75">
      <c r="B12" s="12" t="s">
        <v>13</v>
      </c>
      <c r="C12" s="13" t="s">
        <v>14</v>
      </c>
      <c r="D12" s="34">
        <f>IF(F12&gt;H8,F12,F12-MOD(F12,3))</f>
        <v>14352</v>
      </c>
      <c r="F12" s="35">
        <f>D4-D8</f>
        <v>14353</v>
      </c>
      <c r="H12" s="15"/>
      <c r="J12" s="9"/>
      <c r="K12" s="28"/>
    </row>
    <row r="13" spans="2:11" s="11" customFormat="1" ht="12.75">
      <c r="B13" s="12"/>
      <c r="C13" s="28" t="s">
        <v>15</v>
      </c>
      <c r="D13" s="34"/>
      <c r="F13" s="36"/>
      <c r="H13" s="15"/>
      <c r="J13" s="9"/>
      <c r="K13" s="28"/>
    </row>
    <row r="14" spans="2:11" s="11" customFormat="1" ht="12.75">
      <c r="B14" s="12"/>
      <c r="C14" s="28" t="s">
        <v>16</v>
      </c>
      <c r="D14" s="18"/>
      <c r="F14" s="37"/>
      <c r="H14" s="15"/>
      <c r="J14" s="9"/>
      <c r="K14" s="28"/>
    </row>
    <row r="15" spans="2:11" s="11" customFormat="1" ht="12.75">
      <c r="B15" s="12"/>
      <c r="C15" s="28"/>
      <c r="D15" s="18"/>
      <c r="F15" s="38"/>
      <c r="H15" s="15"/>
      <c r="J15" s="9"/>
      <c r="K15" s="28"/>
    </row>
    <row r="16" spans="2:11" s="11" customFormat="1" ht="12.75">
      <c r="B16" s="12" t="s">
        <v>17</v>
      </c>
      <c r="C16" s="13" t="s">
        <v>18</v>
      </c>
      <c r="D16" s="34">
        <f>F12-D12</f>
        <v>1</v>
      </c>
      <c r="F16" s="38"/>
      <c r="H16" s="15"/>
      <c r="J16" s="9"/>
      <c r="K16" s="28"/>
    </row>
    <row r="17" spans="2:11" s="11" customFormat="1" ht="9.75" customHeight="1">
      <c r="B17" s="12"/>
      <c r="C17" s="13"/>
      <c r="D17" s="18"/>
      <c r="F17" s="38"/>
      <c r="H17" s="15"/>
      <c r="J17" s="9"/>
      <c r="K17" s="28"/>
    </row>
    <row r="18" spans="2:11" s="11" customFormat="1" ht="12.75">
      <c r="B18" s="12" t="s">
        <v>19</v>
      </c>
      <c r="C18" s="13" t="s">
        <v>20</v>
      </c>
      <c r="D18" s="34">
        <f>IF(D12&gt;H8,F18,D12/3)</f>
        <v>4784</v>
      </c>
      <c r="F18" s="35">
        <f>FLOOR(H8/3,1)</f>
        <v>6908</v>
      </c>
      <c r="H18" s="15"/>
      <c r="J18" s="9"/>
      <c r="K18" s="28"/>
    </row>
    <row r="19" spans="2:11" s="11" customFormat="1" ht="12.75">
      <c r="B19" s="12"/>
      <c r="C19" s="28" t="s">
        <v>21</v>
      </c>
      <c r="D19" s="18"/>
      <c r="F19" s="38"/>
      <c r="H19" s="15"/>
      <c r="J19" s="9"/>
      <c r="K19" s="28"/>
    </row>
    <row r="20" spans="2:11" s="11" customFormat="1" ht="12.75">
      <c r="B20" s="12"/>
      <c r="C20" s="28" t="s">
        <v>22</v>
      </c>
      <c r="D20" s="39"/>
      <c r="F20" s="38"/>
      <c r="H20" s="15"/>
      <c r="J20" s="9"/>
      <c r="K20" s="28"/>
    </row>
    <row r="21" spans="2:11" s="11" customFormat="1" ht="9.75" customHeight="1">
      <c r="B21" s="12"/>
      <c r="C21" s="13"/>
      <c r="D21" s="39"/>
      <c r="F21" s="38"/>
      <c r="H21" s="15"/>
      <c r="J21" s="9"/>
      <c r="K21" s="28"/>
    </row>
    <row r="22" spans="2:11" s="11" customFormat="1" ht="12.75">
      <c r="B22" s="12" t="s">
        <v>23</v>
      </c>
      <c r="C22" s="13" t="s">
        <v>24</v>
      </c>
      <c r="D22" s="34">
        <f>IF((D12-H8)&gt;0,D12-H8,0)</f>
        <v>0</v>
      </c>
      <c r="F22" s="38"/>
      <c r="H22" s="15"/>
      <c r="J22" s="9"/>
      <c r="K22" s="28">
        <f>IF((D12-H8)&gt;0,D12-H8,0)</f>
        <v>0</v>
      </c>
    </row>
    <row r="23" spans="2:10" s="11" customFormat="1" ht="12.75">
      <c r="B23" s="12"/>
      <c r="C23" s="13"/>
      <c r="D23" s="39"/>
      <c r="F23" s="40" t="s">
        <v>25</v>
      </c>
      <c r="H23" s="15"/>
      <c r="J23" s="41"/>
    </row>
    <row r="24" spans="2:10" s="11" customFormat="1" ht="12.75">
      <c r="B24" s="12" t="s">
        <v>26</v>
      </c>
      <c r="C24" s="13" t="s">
        <v>27</v>
      </c>
      <c r="D24" s="18">
        <v>2</v>
      </c>
      <c r="F24" s="40" t="s">
        <v>28</v>
      </c>
      <c r="H24" s="15"/>
      <c r="J24" s="41"/>
    </row>
    <row r="25" spans="2:10" s="11" customFormat="1" ht="12.75">
      <c r="B25" s="12"/>
      <c r="C25" s="13"/>
      <c r="D25" s="18"/>
      <c r="F25" s="40">
        <v>2</v>
      </c>
      <c r="H25" s="15"/>
      <c r="J25" s="41"/>
    </row>
    <row r="26" spans="2:10" s="11" customFormat="1" ht="12.75">
      <c r="B26" s="12"/>
      <c r="C26" s="13"/>
      <c r="D26" s="18"/>
      <c r="H26" s="15"/>
      <c r="J26" s="41"/>
    </row>
    <row r="27" spans="2:10" s="11" customFormat="1" ht="12.75">
      <c r="B27" s="12" t="s">
        <v>29</v>
      </c>
      <c r="C27" s="13" t="s">
        <v>30</v>
      </c>
      <c r="D27" s="34">
        <f>IF(D12&gt;H8,H8-3*D18,0)</f>
        <v>0</v>
      </c>
      <c r="H27" s="15"/>
      <c r="J27" s="41"/>
    </row>
    <row r="28" spans="2:10" s="11" customFormat="1" ht="12.75">
      <c r="B28" s="12"/>
      <c r="C28" s="28" t="s">
        <v>31</v>
      </c>
      <c r="D28" s="18"/>
      <c r="H28" s="15"/>
      <c r="J28" s="41"/>
    </row>
    <row r="29" spans="2:10" s="11" customFormat="1" ht="12.75">
      <c r="B29" s="12"/>
      <c r="C29" s="13"/>
      <c r="D29" s="18"/>
      <c r="H29" s="15"/>
      <c r="J29" s="41"/>
    </row>
    <row r="30" spans="2:10" s="11" customFormat="1" ht="15.75">
      <c r="B30" s="42" t="s">
        <v>32</v>
      </c>
      <c r="C30" s="43" t="s">
        <v>33</v>
      </c>
      <c r="D30" s="44">
        <f>D8+D16+D18+IF(F25=1,D18,0)+D27</f>
        <v>15147</v>
      </c>
      <c r="F30" s="15"/>
      <c r="H30" s="15"/>
      <c r="J30" s="41"/>
    </row>
    <row r="31" spans="2:10" s="11" customFormat="1" ht="15.75">
      <c r="B31" s="42"/>
      <c r="C31" s="28" t="s">
        <v>34</v>
      </c>
      <c r="D31" s="44"/>
      <c r="F31" s="15"/>
      <c r="G31" s="26" t="s">
        <v>35</v>
      </c>
      <c r="H31" s="15"/>
      <c r="J31" s="41"/>
    </row>
    <row r="32" spans="2:10" s="11" customFormat="1" ht="15.75">
      <c r="B32" s="42"/>
      <c r="C32" s="45" t="s">
        <v>36</v>
      </c>
      <c r="D32" s="44"/>
      <c r="F32" s="15"/>
      <c r="G32" s="46"/>
      <c r="H32" s="15"/>
      <c r="J32" s="41"/>
    </row>
    <row r="33" spans="2:10" s="11" customFormat="1" ht="12.75">
      <c r="B33" s="12"/>
      <c r="C33" s="13"/>
      <c r="D33" s="18"/>
      <c r="F33" s="15"/>
      <c r="G33" s="47" t="s">
        <v>37</v>
      </c>
      <c r="H33" s="15"/>
      <c r="J33" s="41"/>
    </row>
    <row r="34" spans="2:10" s="11" customFormat="1" ht="20.25">
      <c r="B34" s="48" t="s">
        <v>38</v>
      </c>
      <c r="C34" s="49" t="s">
        <v>39</v>
      </c>
      <c r="D34" s="50">
        <f>IF(D4-D30&lt;0,0,D4-D30)</f>
        <v>9568</v>
      </c>
      <c r="F34" s="15"/>
      <c r="G34" s="51" t="s">
        <v>40</v>
      </c>
      <c r="H34" s="15"/>
      <c r="J34" s="41"/>
    </row>
    <row r="35" spans="2:10" s="11" customFormat="1" ht="12.75">
      <c r="B35" s="12"/>
      <c r="C35" s="28" t="s">
        <v>41</v>
      </c>
      <c r="D35" s="18"/>
      <c r="F35" s="15"/>
      <c r="H35" s="15"/>
      <c r="J35" s="41"/>
    </row>
    <row r="36" spans="2:10" s="11" customFormat="1" ht="12.75">
      <c r="B36" s="12"/>
      <c r="C36" s="13"/>
      <c r="D36" s="18"/>
      <c r="F36" s="15"/>
      <c r="H36" s="15"/>
      <c r="J36" s="41"/>
    </row>
    <row r="37" spans="2:10" s="11" customFormat="1" ht="12.75">
      <c r="B37" s="12"/>
      <c r="C37" s="13" t="s">
        <v>42</v>
      </c>
      <c r="D37" s="18"/>
      <c r="F37" s="15"/>
      <c r="H37" s="15"/>
      <c r="J37" s="41"/>
    </row>
    <row r="41" ht="12.75">
      <c r="C41" s="3" t="s">
        <v>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.37890625" style="0" customWidth="1"/>
    <col min="2" max="2" width="4.125" style="52" customWidth="1"/>
    <col min="3" max="3" width="43.75390625" style="53" customWidth="1"/>
    <col min="4" max="4" width="24.625" style="54" customWidth="1"/>
    <col min="5" max="5" width="3.125" style="0" customWidth="1"/>
    <col min="6" max="6" width="16.125" style="55" customWidth="1"/>
    <col min="7" max="7" width="37.875" style="0" customWidth="1"/>
    <col min="8" max="8" width="13.75390625" style="55" customWidth="1"/>
    <col min="9" max="9" width="4.375" style="0" customWidth="1"/>
  </cols>
  <sheetData>
    <row r="2" ht="20.25">
      <c r="C2" s="56" t="s">
        <v>50</v>
      </c>
    </row>
    <row r="3" ht="24" customHeight="1"/>
    <row r="4" spans="2:8" s="57" customFormat="1" ht="12.75">
      <c r="B4" s="58" t="s">
        <v>1</v>
      </c>
      <c r="C4" s="59" t="s">
        <v>2</v>
      </c>
      <c r="D4" s="60">
        <v>600</v>
      </c>
      <c r="F4" s="61"/>
      <c r="G4" s="62" t="s">
        <v>3</v>
      </c>
      <c r="H4" s="63"/>
    </row>
    <row r="5" spans="2:8" s="57" customFormat="1" ht="12.75">
      <c r="B5" s="58"/>
      <c r="C5" s="59"/>
      <c r="D5" s="64"/>
      <c r="F5" s="61"/>
      <c r="G5" s="65" t="s">
        <v>51</v>
      </c>
      <c r="H5" s="66">
        <v>94.1</v>
      </c>
    </row>
    <row r="6" spans="2:8" s="57" customFormat="1" ht="12.75">
      <c r="B6" s="58" t="s">
        <v>5</v>
      </c>
      <c r="C6" s="59" t="s">
        <v>6</v>
      </c>
      <c r="D6" s="67">
        <v>1</v>
      </c>
      <c r="F6" s="61"/>
      <c r="G6" s="68" t="s">
        <v>52</v>
      </c>
      <c r="H6" s="60">
        <v>376.43</v>
      </c>
    </row>
    <row r="7" spans="2:8" s="57" customFormat="1" ht="12.75">
      <c r="B7" s="58"/>
      <c r="C7" s="59"/>
      <c r="D7" s="64"/>
      <c r="F7" s="61"/>
      <c r="H7" s="69"/>
    </row>
    <row r="8" spans="2:8" s="57" customFormat="1" ht="12.75">
      <c r="B8" s="58" t="s">
        <v>8</v>
      </c>
      <c r="C8" s="59" t="s">
        <v>9</v>
      </c>
      <c r="D8" s="70">
        <f>D9+D10</f>
        <v>470.53</v>
      </c>
      <c r="F8" s="61"/>
      <c r="G8" s="62" t="s">
        <v>53</v>
      </c>
      <c r="H8" s="71">
        <v>1129.29</v>
      </c>
    </row>
    <row r="9" spans="2:8" s="57" customFormat="1" ht="12.75">
      <c r="B9" s="58"/>
      <c r="C9" s="72" t="s">
        <v>54</v>
      </c>
      <c r="D9" s="73">
        <f>H6</f>
        <v>376.43</v>
      </c>
      <c r="F9" s="61"/>
      <c r="H9" s="61"/>
    </row>
    <row r="10" spans="2:8" s="57" customFormat="1" ht="12.75">
      <c r="B10" s="58"/>
      <c r="C10" s="72" t="s">
        <v>55</v>
      </c>
      <c r="D10" s="73">
        <f>H5*D6</f>
        <v>94.1</v>
      </c>
      <c r="F10" s="61"/>
      <c r="H10" s="61"/>
    </row>
    <row r="11" spans="2:8" s="57" customFormat="1" ht="12.75">
      <c r="B11" s="58"/>
      <c r="C11" s="59"/>
      <c r="D11" s="74"/>
      <c r="F11" s="75" t="s">
        <v>12</v>
      </c>
      <c r="H11" s="76"/>
    </row>
    <row r="12" spans="2:8" s="57" customFormat="1" ht="12.75">
      <c r="B12" s="58" t="s">
        <v>13</v>
      </c>
      <c r="C12" s="59" t="s">
        <v>14</v>
      </c>
      <c r="D12" s="70">
        <f>IF(F12&gt;H8,F12,F12)</f>
        <v>129.47000000000003</v>
      </c>
      <c r="F12" s="77">
        <f>D4-D8</f>
        <v>129.47000000000003</v>
      </c>
      <c r="H12" s="61"/>
    </row>
    <row r="13" spans="2:8" s="57" customFormat="1" ht="12.75">
      <c r="B13" s="58"/>
      <c r="C13" s="72" t="s">
        <v>56</v>
      </c>
      <c r="D13" s="70"/>
      <c r="F13" s="36"/>
      <c r="H13" s="61"/>
    </row>
    <row r="14" spans="2:8" s="57" customFormat="1" ht="12.75">
      <c r="B14" s="58"/>
      <c r="C14" s="72"/>
      <c r="D14" s="74"/>
      <c r="F14" s="37"/>
      <c r="H14" s="61"/>
    </row>
    <row r="15" spans="2:8" s="57" customFormat="1" ht="12.75">
      <c r="B15" s="58"/>
      <c r="C15" s="72"/>
      <c r="D15" s="74"/>
      <c r="F15" s="38"/>
      <c r="H15" s="61"/>
    </row>
    <row r="16" spans="2:8" s="57" customFormat="1" ht="12.75">
      <c r="B16" s="58" t="s">
        <v>17</v>
      </c>
      <c r="C16" s="59" t="s">
        <v>18</v>
      </c>
      <c r="D16" s="70">
        <f>F12-D12</f>
        <v>0</v>
      </c>
      <c r="F16" s="38"/>
      <c r="H16" s="61"/>
    </row>
    <row r="17" spans="2:8" s="57" customFormat="1" ht="12.75">
      <c r="B17" s="58"/>
      <c r="C17" s="59"/>
      <c r="D17" s="74"/>
      <c r="F17" s="38"/>
      <c r="H17" s="61"/>
    </row>
    <row r="18" spans="2:8" s="57" customFormat="1" ht="12.75">
      <c r="B18" s="58" t="s">
        <v>19</v>
      </c>
      <c r="C18" s="59" t="s">
        <v>20</v>
      </c>
      <c r="D18" s="70">
        <f>IF(D12&gt;H8,F18,D12/3)</f>
        <v>43.15666666666667</v>
      </c>
      <c r="F18" s="35">
        <f>FLOOR(H8/3,0.01)</f>
        <v>376.43</v>
      </c>
      <c r="H18" s="61"/>
    </row>
    <row r="19" spans="2:8" s="57" customFormat="1" ht="12.75">
      <c r="B19" s="58"/>
      <c r="C19" s="72" t="s">
        <v>21</v>
      </c>
      <c r="D19" s="74"/>
      <c r="F19" s="38"/>
      <c r="H19" s="61"/>
    </row>
    <row r="20" spans="2:8" s="57" customFormat="1" ht="12.75">
      <c r="B20" s="58"/>
      <c r="C20" s="72" t="s">
        <v>57</v>
      </c>
      <c r="D20" s="74"/>
      <c r="F20" s="38"/>
      <c r="H20" s="61"/>
    </row>
    <row r="21" spans="2:8" s="57" customFormat="1" ht="12.75">
      <c r="B21" s="58"/>
      <c r="C21" s="59"/>
      <c r="D21" s="74"/>
      <c r="F21" s="38"/>
      <c r="H21" s="61"/>
    </row>
    <row r="22" spans="2:8" s="57" customFormat="1" ht="12.75">
      <c r="B22" s="58" t="s">
        <v>23</v>
      </c>
      <c r="C22" s="59" t="s">
        <v>58</v>
      </c>
      <c r="D22" s="70">
        <f>IF((D12-H8)&gt;0,D12-H8,0)</f>
        <v>0</v>
      </c>
      <c r="F22" s="38"/>
      <c r="H22" s="61"/>
    </row>
    <row r="23" spans="2:8" s="57" customFormat="1" ht="12.75">
      <c r="B23" s="58"/>
      <c r="C23" s="59"/>
      <c r="D23" s="69"/>
      <c r="F23" s="40" t="s">
        <v>25</v>
      </c>
      <c r="H23" s="61"/>
    </row>
    <row r="24" spans="2:8" s="57" customFormat="1" ht="12.75">
      <c r="B24" s="58" t="s">
        <v>26</v>
      </c>
      <c r="C24" s="59" t="s">
        <v>27</v>
      </c>
      <c r="D24" s="64">
        <v>2</v>
      </c>
      <c r="F24" s="40" t="s">
        <v>28</v>
      </c>
      <c r="H24" s="61"/>
    </row>
    <row r="25" spans="2:8" s="57" customFormat="1" ht="12.75">
      <c r="B25" s="58"/>
      <c r="C25" s="59"/>
      <c r="D25" s="64"/>
      <c r="F25" s="78">
        <v>1</v>
      </c>
      <c r="H25" s="61"/>
    </row>
    <row r="26" spans="2:8" s="57" customFormat="1" ht="12.75">
      <c r="B26" s="58"/>
      <c r="C26" s="59"/>
      <c r="D26" s="64"/>
      <c r="H26" s="61"/>
    </row>
    <row r="27" spans="2:8" s="57" customFormat="1" ht="15.75">
      <c r="B27" s="79" t="s">
        <v>29</v>
      </c>
      <c r="C27" s="80" t="s">
        <v>33</v>
      </c>
      <c r="D27" s="81">
        <f>D8+D16+D18+IF(F25=1,D18,0)</f>
        <v>556.8433333333332</v>
      </c>
      <c r="F27" s="61"/>
      <c r="H27" s="61"/>
    </row>
    <row r="28" spans="2:8" s="57" customFormat="1" ht="15.75">
      <c r="B28" s="79"/>
      <c r="C28" s="72" t="s">
        <v>59</v>
      </c>
      <c r="D28" s="44"/>
      <c r="F28" s="61"/>
      <c r="G28" s="82" t="s">
        <v>35</v>
      </c>
      <c r="H28" s="61"/>
    </row>
    <row r="29" spans="2:8" s="57" customFormat="1" ht="12.75">
      <c r="B29" s="58"/>
      <c r="C29" s="59"/>
      <c r="D29" s="18"/>
      <c r="F29" s="61"/>
      <c r="G29" s="83" t="s">
        <v>37</v>
      </c>
      <c r="H29" s="61"/>
    </row>
    <row r="30" spans="2:8" s="57" customFormat="1" ht="20.25">
      <c r="B30" s="84" t="s">
        <v>32</v>
      </c>
      <c r="C30" s="85" t="s">
        <v>39</v>
      </c>
      <c r="D30" s="86">
        <f>IF(D4-D27&lt;0,0,D4-D27)</f>
        <v>43.15666666666675</v>
      </c>
      <c r="F30" s="61"/>
      <c r="G30" s="87" t="s">
        <v>40</v>
      </c>
      <c r="H30" s="61"/>
    </row>
    <row r="31" spans="2:8" s="57" customFormat="1" ht="12.75">
      <c r="B31" s="58"/>
      <c r="C31" s="28" t="s">
        <v>60</v>
      </c>
      <c r="D31" s="64"/>
      <c r="F31" s="61"/>
      <c r="H31" s="61"/>
    </row>
    <row r="32" spans="2:8" s="57" customFormat="1" ht="12.75">
      <c r="B32" s="58"/>
      <c r="C32"/>
      <c r="D32" s="64"/>
      <c r="F32" s="61"/>
      <c r="H32" s="61"/>
    </row>
    <row r="33" ht="12.75">
      <c r="C33" s="59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</cp:lastModifiedBy>
  <dcterms:modified xsi:type="dcterms:W3CDTF">2024-01-11T07:10:57Z</dcterms:modified>
  <cp:category/>
  <cp:version/>
  <cp:contentType/>
  <cp:contentStatus/>
</cp:coreProperties>
</file>